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23256" windowHeight="12432"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fullCalcOnLoad="1"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A4" i="22"/>
  <c r="G4"/>
  <c r="D31" i="21"/>
  <c r="I5" i="22"/>
  <c r="H32" i="21"/>
  <c r="F5" i="22"/>
  <c r="C32" i="21"/>
  <c r="A5" i="22"/>
  <c r="G5"/>
  <c r="D32" i="21"/>
  <c r="I6" i="22"/>
  <c r="H33" i="21"/>
  <c r="F6" i="22"/>
  <c r="C33" i="21"/>
  <c r="A6" i="22"/>
  <c r="G6"/>
  <c r="D33" i="21"/>
  <c r="I7" i="22"/>
  <c r="H34" i="21"/>
  <c r="F7" i="22"/>
  <c r="C34" i="21"/>
  <c r="A7" i="22"/>
  <c r="G7"/>
  <c r="D34" i="21"/>
  <c r="I8" i="22"/>
  <c r="H35" i="21"/>
  <c r="F8" i="22"/>
  <c r="C35" i="21"/>
  <c r="A8" i="22"/>
  <c r="G8"/>
  <c r="D35" i="21"/>
  <c r="I9" i="22"/>
  <c r="H36" i="21"/>
  <c r="F9" i="22"/>
  <c r="C36" i="21"/>
  <c r="A9" i="22"/>
  <c r="G9"/>
  <c r="D36" i="21"/>
  <c r="I10" i="22"/>
  <c r="H37" i="21"/>
  <c r="F10" i="22"/>
  <c r="C37" i="21"/>
  <c r="A10" i="22"/>
  <c r="G10"/>
  <c r="D37" i="21"/>
  <c r="I11" i="22"/>
  <c r="H38" i="21"/>
  <c r="F11" i="22"/>
  <c r="C38" i="21"/>
  <c r="A11" i="22"/>
  <c r="G11"/>
  <c r="D38" i="21"/>
  <c r="I12" i="22"/>
  <c r="H39" i="21"/>
  <c r="F12" i="22"/>
  <c r="C39" i="21"/>
  <c r="A12" i="22"/>
  <c r="G12"/>
  <c r="D39" i="21"/>
  <c r="I13" i="22"/>
  <c r="H40" i="21"/>
  <c r="F13" i="22"/>
  <c r="C40" i="21"/>
  <c r="A13" i="22"/>
  <c r="G13"/>
  <c r="D40" i="21"/>
  <c r="I14" i="22"/>
  <c r="H41" i="21"/>
  <c r="F14" i="22"/>
  <c r="C41" i="21"/>
  <c r="A14" i="22"/>
  <c r="G14"/>
  <c r="D41" i="21"/>
  <c r="I15" i="22"/>
  <c r="H42" i="21"/>
  <c r="F15" i="22"/>
  <c r="C42" i="21"/>
  <c r="A15" i="22"/>
  <c r="G15"/>
  <c r="D42" i="21"/>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16" i="22"/>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<sst xmlns="http://schemas.openxmlformats.org/spreadsheetml/2006/main" count="7788" uniqueCount="2822">
  <si>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</si>
  <si>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</si>
  <si>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</si>
  <si>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</si>
  <si>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</si>
  <si>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</si>
  <si>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</si>
  <si>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</si>
  <si>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</si>
  <si>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</si>
  <si>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</si>
  <si>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</si>
  <si>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</si>
  <si>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</si>
  <si>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</si>
  <si>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</si>
  <si>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</si>
  <si>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</si>
  <si>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</si>
  <si>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</si>
  <si>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</si>
  <si>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</si>
  <si>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</si>
  <si>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</si>
  <si>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</si>
  <si>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</si>
  <si>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</si>
  <si>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</si>
  <si>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</si>
  <si>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</si>
  <si>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</si>
  <si>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</si>
  <si>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</si>
  <si>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</si>
  <si>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</si>
  <si>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</si>
  <si>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</si>
  <si>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</si>
  <si>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</si>
  <si>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</si>
  <si>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</si>
  <si>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</si>
  <si>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</si>
  <si>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</si>
  <si>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</si>
  <si>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</si>
  <si>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</si>
  <si>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</si>
  <si>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</si>
  <si>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</si>
  <si>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</si>
  <si>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</si>
  <si>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</si>
  <si>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</si>
  <si>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</si>
  <si>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</si>
  <si>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</si>
  <si>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</si>
  <si>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</si>
  <si>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</si>
  <si>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</si>
  <si>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</si>
  <si>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</si>
  <si>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</si>
  <si>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</si>
  <si>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</si>
  <si>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</si>
  <si>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</si>
  <si>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</si>
  <si>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</si>
  <si>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</si>
  <si>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</si>
  <si>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</si>
  <si>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</si>
  <si>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</si>
  <si>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</si>
  <si>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</si>
  <si>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</si>
  <si>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</si>
  <si>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</si>
  <si>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</si>
  <si>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</si>
  <si>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</si>
  <si>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</si>
  <si>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</si>
  <si>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</si>
  <si>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</si>
  <si>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</si>
  <si>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</si>
  <si>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</si>
  <si>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</si>
  <si>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</si>
  <si>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</si>
  <si>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</si>
  <si>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</si>
  <si>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</si>
  <si>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</si>
  <si>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</si>
  <si>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</si>
  <si>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</si>
  <si>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</si>
  <si>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</si>
  <si>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</si>
  <si>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</si>
  <si>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</si>
  <si>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</si>
  <si>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</si>
  <si>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</si>
  <si>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</si>
  <si>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</si>
  <si>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</si>
  <si>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</si>
  <si>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</si>
  <si>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</si>
  <si>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</si>
  <si>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</si>
  <si>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</si>
  <si>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</si>
  <si>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</si>
  <si>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</si>
  <si>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</si>
  <si>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</si>
  <si>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</si>
  <si>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</si>
  <si>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</si>
  <si>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</si>
  <si>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</si>
  <si>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</si>
  <si>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</si>
  <si>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</si>
  <si>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</si>
  <si>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</si>
  <si>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</si>
  <si>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</si>
  <si>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</si>
  <si>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</si>
  <si>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</si>
  <si>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</si>
  <si>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</si>
  <si>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</si>
  <si>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</si>
  <si>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</si>
  <si>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</si>
  <si>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</si>
  <si>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</si>
  <si>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</si>
  <si>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</si>
  <si>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</si>
  <si>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</si>
  <si>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</si>
  <si>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</si>
  <si>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</si>
  <si>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</si>
  <si>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</si>
  <si>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</si>
  <si>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</si>
  <si>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</si>
  <si>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</si>
  <si>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</si>
  <si>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</si>
  <si>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</si>
  <si>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</si>
  <si>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</si>
  <si>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</si>
  <si>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</si>
  <si>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</si>
  <si>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</si>
  <si>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</si>
  <si>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</si>
  <si>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</si>
  <si>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</si>
  <si>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</si>
  <si>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</si>
  <si>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</si>
  <si>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</si>
  <si>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</si>
  <si>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</si>
  <si>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</si>
  <si>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</si>
  <si>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</si>
  <si>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</si>
  <si>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</si>
  <si>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</si>
  <si>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</si>
  <si>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</si>
  <si>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</si>
  <si>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</si>
  <si>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</si>
  <si>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</si>
  <si>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</si>
  <si>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</si>
  <si>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</si>
  <si>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</si>
  <si>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</si>
  <si>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</si>
  <si>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</si>
  <si>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</si>
  <si>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</si>
  <si>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</si>
  <si>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</si>
  <si>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</si>
  <si>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</si>
  <si>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</si>
  <si>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</si>
  <si>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</si>
  <si>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</si>
  <si>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</si>
  <si>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</si>
  <si>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</si>
  <si>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</si>
  <si>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</si>
  <si>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</si>
  <si>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</si>
  <si>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</si>
  <si>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</si>
  <si>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</si>
  <si>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</si>
  <si>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</si>
  <si>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</si>
  <si>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</si>
  <si>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</si>
  <si>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</si>
  <si>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</si>
  <si>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</si>
  <si>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</si>
  <si>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</si>
  <si>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</si>
  <si>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</si>
  <si>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</si>
  <si>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</si>
  <si>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</si>
  <si>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</si>
  <si>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</si>
  <si>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</si>
  <si>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</si>
  <si>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</si>
  <si>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</si>
  <si>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</si>
  <si>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</si>
  <si>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</si>
  <si>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</si>
  <si>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</si>
  <si>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</si>
  <si>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</si>
  <si>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</si>
  <si>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</si>
  <si>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</si>
  <si>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</si>
  <si>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</si>
  <si>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</si>
  <si>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</si>
  <si>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</si>
  <si>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</si>
  <si>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</si>
  <si>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</si>
  <si>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</si>
  <si>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</si>
  <si>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</si>
  <si>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</si>
  <si>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</si>
  <si>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</si>
  <si>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</si>
  <si>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</si>
  <si>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</si>
  <si>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</si>
  <si>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</si>
  <si>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</si>
  <si>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</si>
  <si>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</si>
  <si>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</si>
  <si>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</si>
  <si>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</si>
  <si>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</si>
  <si>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</si>
  <si>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</si>
  <si>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</si>
  <si>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</si>
  <si>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</si>
  <si>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</si>
  <si>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</si>
  <si>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</si>
  <si>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</si>
  <si>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</si>
  <si>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</si>
  <si>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</si>
  <si>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</si>
  <si>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</si>
  <si>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</si>
  <si>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</si>
  <si>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</si>
  <si>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</si>
  <si>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</si>
  <si>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</si>
  <si>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</si>
  <si>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</si>
  <si>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</si>
  <si>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</si>
  <si>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</si>
  <si>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</si>
  <si>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</si>
  <si>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</si>
  <si>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</si>
  <si>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</si>
  <si>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</si>
  <si>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</si>
  <si>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</si>
  <si>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</si>
  <si>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</si>
  <si>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</si>
  <si>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</si>
  <si>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</si>
  <si>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</si>
  <si>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</si>
  <si>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</si>
  <si>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</si>
  <si>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</si>
  <si>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</si>
  <si>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</si>
  <si>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</si>
  <si>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</si>
  <si>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</si>
  <si>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</si>
  <si>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</si>
  <si>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</si>
  <si>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</si>
  <si>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</si>
  <si>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</si>
  <si>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</si>
  <si>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</si>
  <si>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</si>
  <si>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</si>
  <si>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</si>
  <si>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</si>
  <si>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</si>
  <si>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</si>
  <si>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</si>
  <si>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</si>
  <si>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</si>
  <si>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</si>
  <si>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</si>
  <si>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</si>
  <si>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</si>
  <si>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</si>
  <si>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</si>
  <si>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</si>
  <si>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</si>
  <si>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</si>
  <si>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</si>
  <si>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</si>
  <si>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</si>
  <si>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</si>
  <si>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</si>
  <si>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</si>
  <si>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</si>
  <si>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</si>
  <si>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</si>
  <si>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</si>
  <si>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</si>
  <si>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</si>
  <si>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</si>
  <si>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</si>
  <si>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</si>
  <si>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</si>
  <si>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</si>
  <si>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</si>
  <si>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</si>
  <si>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</si>
  <si>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</si>
  <si>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</si>
  <si>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</si>
  <si>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</si>
  <si>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</si>
  <si>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</si>
  <si>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</si>
  <si>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</si>
  <si>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</si>
  <si>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</si>
  <si>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</si>
  <si>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</si>
  <si>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</si>
  <si>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</si>
  <si>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</si>
  <si>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</si>
  <si>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</si>
  <si>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</si>
  <si>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</si>
  <si>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</si>
  <si>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</si>
  <si>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</si>
  <si>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</si>
  <si>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</si>
  <si>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</si>
  <si>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</si>
  <si>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</si>
  <si>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</si>
  <si>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</si>
  <si>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</si>
  <si>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</si>
  <si>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</si>
  <si>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</si>
  <si>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</si>
  <si>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</si>
  <si>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</si>
  <si>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</si>
  <si>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</si>
  <si>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</si>
  <si>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</si>
  <si>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</si>
  <si>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</si>
  <si>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</si>
  <si>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</si>
  <si>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</si>
  <si>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</si>
  <si>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</si>
  <si>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</si>
  <si>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</si>
  <si>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</si>
  <si>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</si>
  <si>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</si>
  <si>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</si>
  <si>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</si>
  <si>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</si>
  <si>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</si>
  <si>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</si>
  <si>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</si>
  <si>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</si>
  <si>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</si>
  <si>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</si>
  <si>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</si>
  <si>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</si>
  <si>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</si>
  <si>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</si>
  <si>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</si>
  <si>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</si>
  <si>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</si>
  <si>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</si>
  <si>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</si>
  <si>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</si>
  <si>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</si>
  <si>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</si>
  <si>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</si>
  <si>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</si>
  <si>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</si>
  <si>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</si>
  <si>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</si>
  <si>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</si>
  <si>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</si>
  <si>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</si>
  <si>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</si>
  <si>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</si>
  <si>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</si>
  <si>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</si>
  <si>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</si>
  <si>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</si>
  <si>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</si>
  <si>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</si>
  <si>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</si>
  <si>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</si>
  <si>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</si>
  <si>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</si>
  <si>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</si>
  <si>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</si>
  <si>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</si>
  <si>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</si>
  <si>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</si>
  <si>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</si>
  <si>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</si>
  <si>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</si>
  <si>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</si>
  <si>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</si>
  <si>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</si>
  <si>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</si>
  <si>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</si>
  <si>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</si>
  <si>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</si>
  <si>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</si>
  <si>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</si>
  <si>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</si>
  <si>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</si>
  <si>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</si>
  <si>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</si>
  <si>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</si>
  <si>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</si>
  <si>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</si>
  <si>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</si>
  <si>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</si>
  <si>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</si>
  <si>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</si>
  <si>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</si>
  <si>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</si>
  <si>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</si>
  <si>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</si>
  <si>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</si>
  <si>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</si>
  <si>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</si>
  <si>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</si>
  <si>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</si>
  <si>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</si>
  <si>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</si>
  <si>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</si>
  <si>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</si>
  <si>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</si>
  <si>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</si>
  <si>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</si>
  <si>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</si>
  <si>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</si>
  <si>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</si>
  <si>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</si>
  <si>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</si>
  <si>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</si>
  <si>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</si>
  <si>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</si>
  <si>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</si>
  <si>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</si>
  <si>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</si>
  <si>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</si>
  <si>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</si>
  <si>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</si>
  <si>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</si>
  <si>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</si>
  <si>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</si>
  <si>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</si>
  <si>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</si>
  <si>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</si>
  <si>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</si>
  <si>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</si>
  <si>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</si>
  <si>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</si>
  <si>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</si>
  <si>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</si>
  <si>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</si>
  <si>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</si>
  <si>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</si>
  <si>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</si>
  <si>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</si>
  <si>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</si>
  <si>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</si>
  <si>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</si>
  <si>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</si>
  <si>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</si>
  <si>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</si>
  <si>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</si>
  <si>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</si>
  <si>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</si>
  <si>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</si>
  <si>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</si>
  <si>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</si>
  <si>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</si>
  <si>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</si>
  <si>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</si>
  <si>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</si>
  <si>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</si>
  <si>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</si>
  <si>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</si>
  <si>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</si>
  <si>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</si>
  <si>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</si>
  <si>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</si>
  <si>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</si>
  <si>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</si>
  <si>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</si>
  <si>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</si>
  <si>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</si>
  <si>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</si>
  <si>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</si>
  <si>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</si>
  <si>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</si>
  <si>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</si>
  <si>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</si>
  <si>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</si>
  <si>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</si>
  <si>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</si>
  <si>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</si>
  <si>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</si>
  <si>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</si>
  <si>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</si>
  <si>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</si>
  <si>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</si>
  <si>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</si>
  <si>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</si>
  <si>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</si>
  <si>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</si>
  <si>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</si>
  <si>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</si>
  <si>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</si>
  <si>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</si>
  <si>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</si>
  <si>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</si>
  <si>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</si>
  <si>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</si>
  <si>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</si>
  <si>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</si>
  <si>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</si>
  <si>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</si>
  <si>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</si>
  <si>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</si>
  <si>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</si>
  <si>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</si>
  <si>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</si>
  <si>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</si>
  <si>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</si>
  <si>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</si>
  <si>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</si>
  <si>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</si>
  <si>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</si>
  <si>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</si>
  <si>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</si>
  <si>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</si>
  <si>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</si>
  <si>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</si>
  <si>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</si>
  <si>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</si>
  <si>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</si>
  <si>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</si>
  <si>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</si>
  <si>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</si>
  <si>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</si>
  <si>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</si>
  <si>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</si>
  <si>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</si>
  <si>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</si>
  <si>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</si>
  <si>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</si>
  <si>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</si>
  <si>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</si>
  <si>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</si>
  <si>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</si>
  <si>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</si>
  <si>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</si>
  <si>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</si>
  <si>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</si>
  <si>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</si>
  <si>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</si>
  <si>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</si>
  <si>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</si>
  <si>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</si>
  <si>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</si>
  <si>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</si>
  <si>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</si>
  <si>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</si>
  <si>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</si>
  <si>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</si>
  <si>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</si>
  <si>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</si>
  <si>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</si>
  <si>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</si>
  <si>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</si>
  <si>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</si>
  <si>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</si>
  <si>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</si>
  <si>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</si>
  <si>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</si>
  <si>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</si>
  <si>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</si>
  <si>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</si>
  <si>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</si>
  <si>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</si>
  <si>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</si>
  <si>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</si>
  <si>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</si>
  <si>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</si>
  <si>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</si>
  <si>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</si>
  <si>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</si>
  <si>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</si>
  <si>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</si>
  <si>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</si>
  <si>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</si>
  <si>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</si>
  <si>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</si>
  <si>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</si>
  <si>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</si>
  <si>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</si>
  <si>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</si>
  <si>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</si>
  <si>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</si>
  <si>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</si>
  <si>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</si>
  <si>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</si>
  <si>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</si>
  <si>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</si>
  <si>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</si>
  <si>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</si>
  <si>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</si>
  <si>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</si>
  <si>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</si>
  <si>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</si>
  <si>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</si>
  <si>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</si>
  <si>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</si>
  <si>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</si>
  <si>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</si>
  <si>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</si>
  <si>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</si>
  <si>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</si>
  <si>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</si>
  <si>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</si>
  <si>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</si>
  <si>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</si>
  <si>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</si>
  <si>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</si>
  <si>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</si>
  <si>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</si>
  <si>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</si>
  <si>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</si>
  <si>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</si>
  <si>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</si>
  <si>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</si>
  <si>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</si>
  <si>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</si>
  <si>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</si>
  <si>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</si>
  <si>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</si>
  <si>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</si>
  <si>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</si>
  <si>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</si>
  <si>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</si>
  <si>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</si>
  <si>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</si>
  <si>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</si>
  <si>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</si>
  <si>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</si>
  <si>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</si>
  <si>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</si>
  <si>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</si>
  <si>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</si>
  <si>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</si>
  <si>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</si>
  <si>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</si>
  <si>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</si>
  <si>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</si>
  <si>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</si>
  <si>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</si>
  <si>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</si>
  <si>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</si>
  <si>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</si>
  <si>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</si>
  <si>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</si>
  <si>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</si>
  <si>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</si>
  <si>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</si>
  <si>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</si>
  <si>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</si>
  <si>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</si>
  <si>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</si>
  <si>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</si>
  <si>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</si>
  <si>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</si>
  <si>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</si>
  <si>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</si>
  <si>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</si>
  <si>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</si>
  <si>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</si>
  <si>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</si>
  <si>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</si>
  <si>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</si>
  <si>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</si>
  <si>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</si>
  <si>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</si>
  <si>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</si>
  <si>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</si>
  <si>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</si>
  <si>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</si>
  <si>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</si>
  <si>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</si>
  <si>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</si>
  <si>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</si>
  <si>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</si>
  <si>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</si>
  <si>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</si>
  <si>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</si>
  <si>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</si>
  <si>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</si>
  <si>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</si>
  <si>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</si>
  <si>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</si>
  <si>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</si>
  <si>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</si>
  <si>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</si>
  <si>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</si>
  <si>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</si>
  <si>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</si>
  <si>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</si>
  <si>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</si>
  <si>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</si>
  <si>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</si>
  <si>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</si>
  <si>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</si>
  <si>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</si>
  <si>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</si>
  <si>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</si>
  <si>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</si>
  <si>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</si>
  <si>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</si>
  <si>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</si>
  <si>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</si>
  <si>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</si>
  <si>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</si>
  <si>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</si>
  <si>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</si>
  <si>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</si>
  <si>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</si>
  <si>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</si>
  <si>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</si>
  <si>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</si>
  <si>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</si>
  <si>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</si>
  <si>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</si>
  <si>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</si>
  <si>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</si>
  <si>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</si>
  <si>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</si>
  <si>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</si>
  <si>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</si>
  <si>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</si>
  <si>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</si>
  <si>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</si>
  <si>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</si>
  <si>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</si>
  <si>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</si>
  <si>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</si>
  <si>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</si>
  <si>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</si>
  <si>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</si>
  <si>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</si>
  <si>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</si>
  <si>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</si>
  <si>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</si>
  <si>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</si>
  <si>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</si>
  <si>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</si>
  <si>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</si>
  <si>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</si>
  <si>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</si>
  <si>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</si>
  <si>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</si>
  <si>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</si>
  <si>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</si>
  <si>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</si>
  <si>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</si>
  <si>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</si>
  <si>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</si>
  <si>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</si>
  <si>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</si>
  <si>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</si>
  <si>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</si>
  <si>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</si>
  <si>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</si>
  <si>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</si>
  <si>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</si>
  <si>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</si>
  <si>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</si>
  <si>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</si>
  <si>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</si>
  <si>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</si>
  <si>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</si>
  <si>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</si>
  <si>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</si>
  <si>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</si>
  <si>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</si>
  <si>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</si>
  <si>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</si>
  <si>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</si>
  <si>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</si>
  <si>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</si>
  <si>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</si>
  <si>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</si>
  <si>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</si>
  <si>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</si>
  <si>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</si>
  <si>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</si>
  <si>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</si>
  <si>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</si>
  <si>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</si>
  <si>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</si>
  <si>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</si>
  <si>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</si>
  <si>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</si>
  <si>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</si>
  <si>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</si>
  <si>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</si>
  <si>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</si>
  <si>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</si>
  <si>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</si>
  <si>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</si>
  <si>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</si>
  <si>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</si>
  <si>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</si>
  <si>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</si>
  <si>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</si>
  <si>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</si>
  <si>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</si>
  <si>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</si>
  <si>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</si>
  <si>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</si>
  <si>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</si>
  <si>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</si>
  <si>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</si>
  <si>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</si>
  <si>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</si>
  <si>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</si>
  <si>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</si>
  <si>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</si>
  <si>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</si>
  <si>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</si>
  <si>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</si>
  <si>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</si>
  <si>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</si>
  <si>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</si>
  <si>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</si>
  <si>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</si>
  <si>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</si>
  <si>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</si>
  <si>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</si>
  <si>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</si>
  <si>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</si>
  <si>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</si>
  <si>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</si>
  <si>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</si>
  <si>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</si>
  <si>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</si>
  <si>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</si>
  <si>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</si>
  <si>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</si>
  <si>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</si>
  <si>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</si>
  <si>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</si>
  <si>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</si>
  <si>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</si>
  <si>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</si>
  <si>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</si>
  <si>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</si>
  <si>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</si>
  <si>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</si>
  <si>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</si>
  <si>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</si>
  <si>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</si>
  <si>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</si>
  <si>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</si>
  <si>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</si>
  <si>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</si>
  <si>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</si>
  <si>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</si>
  <si>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</si>
  <si>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</si>
  <si>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</si>
  <si>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</si>
  <si>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</si>
  <si>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</si>
  <si>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</si>
  <si>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</si>
  <si>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</si>
  <si>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</si>
  <si>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</si>
  <si>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</si>
  <si>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</si>
  <si>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</si>
  <si>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</si>
  <si>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</si>
  <si>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</si>
  <si>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</si>
  <si>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</si>
  <si>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</si>
  <si>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</si>
  <si>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</si>
  <si>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</si>
  <si>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</si>
  <si>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</si>
  <si>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</si>
  <si>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</si>
  <si>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</si>
  <si>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</si>
  <si>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</si>
  <si>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</si>
  <si>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</si>
  <si>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</si>
  <si>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</si>
  <si>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</si>
  <si>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</si>
  <si>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</si>
  <si>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</si>
  <si>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</si>
  <si>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</si>
  <si>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</si>
  <si>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</si>
  <si>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</si>
  <si>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</si>
  <si>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</si>
  <si>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</si>
  <si>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</si>
  <si>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</si>
  <si>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</si>
  <si>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</si>
  <si>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</si>
  <si>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</si>
  <si>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</si>
  <si>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</si>
  <si>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</si>
  <si>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</si>
  <si>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</si>
  <si>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</si>
  <si>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</si>
  <si>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</si>
  <si>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</si>
  <si>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</si>
  <si>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</si>
  <si>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</si>
  <si>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</si>
  <si>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</si>
  <si>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</si>
  <si>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</si>
  <si>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</si>
  <si>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</si>
  <si>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</si>
  <si>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</si>
  <si>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</si>
  <si>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</si>
  <si>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</si>
  <si>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</si>
  <si>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</si>
  <si>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</si>
  <si>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</si>
  <si>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</si>
  <si>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</si>
  <si>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</si>
  <si>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</si>
  <si>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</si>
  <si>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</si>
  <si>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</si>
  <si>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</si>
  <si>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</si>
  <si>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</si>
  <si>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</si>
  <si>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</si>
  <si>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</si>
  <si>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</si>
  <si>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</si>
  <si>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</si>
  <si>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</si>
  <si>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</si>
  <si>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</si>
  <si>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</si>
  <si>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</si>
  <si>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</si>
  <si>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</si>
  <si>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</si>
  <si>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</si>
  <si>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</si>
  <si>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</si>
  <si>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</si>
  <si>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</si>
  <si>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</si>
  <si>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</si>
  <si>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</si>
  <si>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</si>
  <si>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</si>
  <si>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</si>
  <si>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</si>
  <si>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</si>
  <si>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</si>
  <si>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</si>
  <si>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</si>
  <si>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</si>
  <si>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</si>
  <si>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</si>
  <si>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</si>
  <si>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</si>
  <si>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</si>
  <si>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</si>
  <si>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</si>
  <si>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</si>
  <si>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</si>
  <si>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</si>
  <si>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</si>
  <si>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</si>
  <si>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</si>
  <si>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</si>
  <si>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</si>
  <si>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</si>
  <si>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</si>
  <si>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</si>
  <si>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</si>
  <si>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</si>
  <si>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</si>
  <si>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</si>
  <si>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</si>
  <si>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</si>
  <si>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</si>
  <si>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</si>
  <si>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</si>
  <si>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</si>
  <si>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</si>
  <si>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</si>
  <si>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</si>
  <si>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</si>
  <si>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</si>
  <si>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</si>
  <si>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</si>
  <si>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</si>
  <si>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</si>
  <si>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</si>
  <si>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</si>
  <si>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</si>
  <si>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</si>
  <si>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</si>
  <si>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</si>
  <si>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</si>
  <si>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</si>
  <si>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</si>
  <si>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</si>
  <si>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</si>
  <si>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</si>
  <si>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</si>
  <si>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</si>
  <si>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</si>
  <si>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</si>
  <si>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</si>
  <si>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</si>
  <si>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</si>
  <si>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</si>
  <si>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</si>
  <si>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</si>
  <si>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</si>
  <si>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</si>
  <si>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</si>
  <si>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</si>
  <si>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</si>
  <si>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</si>
  <si>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</si>
  <si>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</si>
  <si>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</si>
  <si>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</si>
  <si>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</si>
  <si>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</si>
  <si>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</si>
  <si>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</si>
  <si>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</si>
  <si>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</si>
  <si>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</si>
  <si>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</si>
  <si>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</si>
  <si>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</si>
  <si>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</si>
  <si>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</si>
  <si>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</si>
  <si>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</si>
  <si>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</si>
  <si>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</si>
  <si>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</si>
  <si>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</si>
  <si>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</si>
  <si>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</si>
  <si>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</si>
  <si>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</si>
  <si>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</si>
  <si>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</si>
  <si>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</si>
  <si>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</si>
  <si>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</si>
  <si>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</si>
  <si>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</si>
  <si>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</si>
  <si>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</si>
  <si>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</si>
  <si>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</si>
  <si>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</si>
  <si>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</si>
  <si>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</si>
  <si>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</si>
  <si>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</si>
  <si>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</si>
  <si>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</si>
  <si>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</si>
  <si>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</si>
  <si>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</si>
  <si>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</si>
  <si>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</si>
  <si>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</si>
  <si>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</si>
  <si>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</si>
  <si>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</si>
  <si>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</si>
  <si>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</si>
  <si>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</si>
  <si>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</si>
  <si>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</si>
  <si>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</si>
  <si>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</si>
  <si>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</si>
  <si>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</si>
  <si>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</si>
  <si>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</si>
  <si>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</si>
  <si>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</si>
  <si>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</si>
  <si>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</si>
  <si>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</si>
  <si>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</si>
  <si>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</si>
  <si>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</si>
  <si>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</si>
  <si>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</si>
  <si>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</si>
  <si>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</si>
  <si>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</si>
  <si>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</si>
  <si>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</si>
  <si>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</si>
  <si>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</si>
  <si>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</si>
  <si>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</si>
  <si>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</si>
  <si>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</si>
  <si>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</si>
  <si>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</si>
  <si>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</si>
  <si>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</si>
  <si>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</si>
  <si>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</si>
  <si>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</si>
  <si>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</si>
  <si>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</si>
  <si>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</si>
  <si>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</si>
  <si>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</si>
  <si>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</si>
  <si>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</si>
  <si>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</si>
  <si>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</si>
  <si>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</si>
  <si>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</si>
  <si>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</si>
  <si>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</si>
  <si>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</si>
  <si>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</si>
  <si>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</si>
  <si>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</si>
  <si>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</si>
  <si>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</si>
  <si>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</si>
  <si>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</si>
  <si>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</si>
  <si>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</si>
  <si>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</si>
  <si>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</si>
  <si>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</si>
  <si>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</si>
  <si>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</si>
  <si>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</si>
  <si>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</si>
  <si>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</si>
  <si>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</si>
  <si>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</si>
  <si>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</si>
  <si>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</si>
  <si>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</si>
  <si>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</si>
  <si>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</si>
  <si>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</si>
  <si>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</si>
  <si>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</si>
  <si>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</si>
  <si>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</si>
  <si>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</si>
  <si>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</si>
  <si>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</si>
  <si>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</si>
  <si>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</si>
  <si>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</si>
  <si>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</si>
  <si>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</si>
  <si>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</si>
  <si>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</si>
  <si>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</si>
  <si>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</si>
  <si>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</si>
  <si>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</si>
  <si>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</si>
  <si>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</si>
  <si>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</si>
  <si>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</si>
  <si>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</si>
  <si>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</si>
  <si>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</si>
  <si>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</si>
  <si>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</si>
  <si>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</si>
  <si>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</si>
  <si>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</si>
  <si>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</si>
  <si>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</si>
  <si>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</si>
  <si>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</si>
  <si>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</si>
  <si>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</si>
  <si>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</si>
  <si>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</si>
  <si>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</si>
  <si>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</si>
  <si>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</si>
  <si>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</si>
  <si>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</si>
  <si>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</si>
  <si>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</si>
  <si>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</si>
  <si>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</si>
  <si>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</si>
  <si>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</si>
  <si>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</si>
  <si>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</si>
  <si>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</si>
  <si>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</si>
  <si>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</si>
  <si>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</si>
  <si>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</si>
  <si>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</si>
  <si>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</si>
  <si>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</si>
  <si>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</si>
  <si>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</si>
  <si>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</si>
  <si>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</si>
  <si>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</si>
  <si>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</si>
  <si>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</si>
  <si>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</si>
  <si>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</si>
  <si>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</si>
  <si>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</si>
  <si>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</si>
  <si>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</si>
  <si>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</si>
  <si>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</si>
  <si>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</si>
  <si>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</si>
  <si>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</si>
  <si>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</si>
  <si>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</si>
  <si>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</si>
  <si>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</si>
  <si>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</si>
  <si>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</si>
  <si>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</si>
  <si>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</si>
  <si>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</si>
  <si>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</si>
  <si>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</si>
  <si>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</si>
  <si>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</si>
  <si>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</si>
  <si>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</si>
  <si>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</si>
  <si>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</si>
  <si>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</si>
  <si>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</si>
  <si>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</si>
  <si>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</si>
  <si>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</si>
  <si>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</si>
  <si>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</si>
  <si>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</si>
  <si>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</si>
  <si>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</si>
  <si>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</si>
  <si>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</si>
  <si>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</si>
  <si>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</si>
  <si>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</si>
  <si>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</si>
  <si>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</si>
  <si>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</si>
  <si>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</si>
  <si>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</si>
  <si>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</si>
  <si>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</si>
  <si>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</si>
  <si>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</si>
  <si>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</si>
  <si>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</si>
  <si>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</si>
  <si>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</si>
  <si>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</si>
  <si>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</si>
  <si>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</si>
  <si>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</si>
  <si>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</si>
  <si>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</si>
  <si>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</si>
  <si>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</si>
  <si>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</si>
  <si>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</si>
  <si>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</si>
  <si>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</si>
  <si>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</si>
  <si>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</si>
  <si>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</si>
  <si>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</si>
  <si>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</si>
  <si>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</si>
  <si>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</si>
  <si>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</si>
  <si>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</si>
  <si>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</si>
  <si>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</si>
  <si>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</si>
  <si>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</si>
  <si>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</si>
  <si>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</si>
  <si>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</si>
  <si>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</si>
  <si>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</si>
  <si>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</si>
  <si>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</si>
  <si>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</si>
  <si>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</si>
  <si>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</si>
  <si>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</si>
  <si>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</si>
  <si>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</si>
  <si>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</si>
  <si>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</si>
  <si>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</si>
  <si>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</si>
  <si>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</si>
  <si>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</si>
  <si>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</si>
  <si>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</si>
  <si>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</si>
  <si>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</si>
  <si>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</si>
  <si>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</si>
  <si>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</si>
  <si>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</si>
  <si>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</si>
  <si>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</si>
  <si>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</si>
  <si>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</si>
  <si>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</si>
  <si>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</si>
  <si>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</si>
  <si>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</si>
  <si>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</si>
  <si>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</si>
  <si>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</si>
  <si>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</si>
  <si>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</si>
  <si>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</si>
  <si>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</si>
  <si>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</si>
  <si>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</si>
  <si>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</si>
  <si>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</si>
  <si>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</si>
  <si>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</si>
  <si>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</si>
  <si>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</si>
  <si>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</si>
  <si>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</si>
  <si>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</si>
  <si>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</si>
  <si>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</si>
  <si>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</si>
  <si>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</si>
  <si>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</si>
  <si>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</si>
  <si>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</si>
  <si>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</si>
  <si>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</si>
  <si>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</si>
  <si>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</si>
  <si>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</si>
  <si>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</si>
  <si>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</si>
  <si>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</si>
  <si>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</si>
  <si>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</si>
  <si>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</si>
  <si>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</si>
  <si>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</si>
  <si>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</si>
  <si>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</si>
  <si>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</si>
  <si>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</si>
  <si>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</si>
  <si>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</si>
  <si>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</si>
  <si>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</si>
  <si>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</si>
  <si>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</si>
  <si>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</si>
  <si>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</si>
  <si>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</si>
  <si>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</si>
  <si>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</si>
  <si>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</si>
  <si>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</si>
  <si>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</si>
  <si>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</si>
  <si>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</si>
  <si>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</si>
  <si>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</si>
  <si>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</si>
  <si>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</si>
  <si>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</si>
  <si>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</si>
  <si>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</si>
  <si>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</si>
  <si>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</si>
  <si>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</si>
  <si>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</si>
  <si>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</si>
  <si>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</si>
  <si>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</si>
  <si>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</si>
  <si>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</si>
  <si>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</si>
  <si>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</si>
  <si>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</si>
  <si>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</si>
  <si>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</si>
  <si>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</si>
  <si>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</si>
  <si>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</si>
  <si>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</si>
  <si>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</si>
  <si>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</si>
  <si>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</si>
  <si>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</si>
  <si>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</si>
  <si>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</si>
  <si>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</si>
  <si>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</si>
  <si>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</si>
  <si>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</si>
  <si>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</si>
  <si>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</si>
  <si>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</si>
  <si>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</si>
  <si>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</si>
  <si>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</si>
  <si>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</si>
  <si>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</si>
  <si>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</si>
  <si>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</si>
  <si>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</si>
  <si>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</si>
  <si>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</si>
  <si>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</si>
  <si>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</si>
  <si>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</si>
  <si>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</si>
  <si>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</si>
  <si>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</si>
  <si>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</si>
  <si>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</si>
  <si>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</si>
  <si>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</si>
  <si>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</si>
  <si>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</si>
  <si>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</si>
  <si>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</si>
  <si>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</si>
  <si>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</si>
  <si>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</si>
  <si>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</si>
  <si>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</si>
  <si>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</si>
  <si>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</si>
  <si>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</si>
  <si>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</si>
  <si>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</si>
  <si>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</si>
  <si>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</si>
  <si>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</si>
  <si>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</si>
  <si>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</si>
  <si>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</si>
  <si>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</si>
  <si>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</si>
  <si>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</si>
  <si>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</si>
  <si>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</si>
  <si>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</si>
  <si>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</si>
  <si>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</si>
  <si>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</si>
  <si>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</si>
  <si>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</si>
  <si>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</si>
  <si>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</si>
  <si>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</si>
  <si>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</si>
  <si>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</si>
  <si>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</si>
  <si>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</si>
  <si>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</si>
  <si>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</si>
  <si>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</si>
  <si>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</si>
  <si>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</si>
  <si>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</si>
  <si>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</si>
  <si>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</si>
  <si>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</si>
  <si>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</si>
  <si>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</si>
  <si>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</si>
  <si>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</si>
  <si>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</si>
  <si>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</si>
  <si>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</si>
  <si>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</si>
  <si>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</si>
  <si>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</si>
  <si>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</si>
  <si>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</si>
  <si>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</si>
  <si>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</si>
  <si>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</si>
  <si>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</si>
  <si>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</si>
  <si>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</si>
  <si>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</si>
  <si>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</si>
  <si>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</si>
  <si>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</si>
  <si>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</si>
  <si>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</si>
  <si>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</si>
  <si>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</si>
  <si>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</si>
  <si>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</si>
  <si>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</si>
  <si>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</si>
  <si>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</si>
  <si>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</si>
  <si>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</si>
  <si>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</si>
  <si>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</si>
  <si>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</si>
  <si>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</si>
  <si>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</si>
  <si>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</si>
  <si>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</si>
  <si>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</si>
  <si>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</si>
  <si>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</si>
  <si>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</si>
  <si>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</si>
  <si>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</si>
  <si>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</si>
  <si>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</si>
  <si>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</si>
  <si>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</si>
  <si>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</si>
  <si>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</si>
  <si>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</si>
  <si>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</si>
  <si>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</si>
  <si>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</si>
  <si>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</si>
  <si>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</si>
  <si>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</si>
  <si>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</si>
  <si>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</si>
  <si>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</si>
  <si>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</si>
  <si>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</si>
  <si>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</si>
  <si>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</si>
  <si>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</si>
  <si>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</si>
  <si>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</si>
  <si>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</si>
  <si>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</si>
  <si>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</si>
  <si>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</si>
  <si>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</si>
  <si>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</si>
  <si>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</si>
  <si>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</si>
  <si>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</si>
  <si>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</si>
  <si>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</si>
  <si>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</si>
  <si>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</si>
  <si>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</si>
  <si>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</si>
  <si>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</si>
  <si>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</si>
  <si>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</si>
  <si>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</si>
  <si>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</si>
  <si>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</si>
  <si>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</si>
  <si>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</si>
  <si>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</si>
  <si>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</si>
  <si>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</si>
  <si>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</si>
  <si>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</si>
  <si>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</si>
  <si>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</si>
  <si>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</si>
  <si>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</si>
  <si>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</si>
  <si>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</si>
  <si>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</si>
  <si>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</si>
  <si>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</si>
  <si>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</si>
  <si>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</si>
  <si>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</si>
  <si>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</si>
  <si>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</si>
  <si>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</si>
  <si>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</si>
  <si>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</si>
  <si>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</si>
  <si>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</si>
  <si>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</si>
  <si>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</si>
  <si>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</si>
  <si>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</si>
  <si>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</si>
  <si>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</si>
  <si>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</si>
  <si>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</si>
  <si>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</si>
  <si>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</si>
  <si>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</si>
  <si>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</si>
  <si>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</si>
  <si>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</si>
  <si>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</si>
  <si>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</si>
  <si>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</si>
  <si>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</si>
  <si>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</si>
  <si>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</si>
  <si>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</si>
  <si>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</si>
  <si>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</si>
  <si>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</si>
  <si>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</si>
  <si>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</si>
  <si>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</si>
  <si>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</si>
  <si>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</si>
  <si>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</si>
  <si>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</si>
  <si>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</si>
  <si>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</si>
  <si>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</si>
  <si>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</si>
  <si>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</si>
  <si>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</si>
  <si>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</si>
  <si>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</si>
  <si>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</si>
  <si>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</si>
  <si>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</si>
  <si>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</si>
  <si>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</si>
  <si>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</si>
  <si>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</si>
  <si>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</si>
  <si>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</si>
  <si>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</si>
  <si>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</si>
  <si>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</si>
  <si>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</si>
  <si>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</si>
  <si>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</si>
  <si>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</si>
  <si>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</si>
  <si>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</si>
  <si>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</si>
  <si>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</si>
  <si>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</si>
  <si>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</si>
  <si>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</si>
  <si>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</si>
  <si>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</si>
  <si>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</si>
  <si>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</si>
  <si>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</si>
  <si>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</si>
  <si>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</si>
  <si>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</si>
  <si>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</si>
  <si>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</si>
  <si>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</si>
  <si>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</si>
  <si>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</si>
  <si>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</si>
  <si>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</si>
  <si>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</si>
  <si>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</si>
  <si>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</si>
  <si>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</si>
  <si>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</si>
  <si>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</si>
  <si>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</si>
  <si>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</si>
  <si>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</si>
  <si>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</si>
  <si>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</si>
  <si>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</si>
  <si>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</si>
  <si>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</si>
  <si>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</si>
  <si>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</si>
  <si>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</si>
  <si>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</si>
  <si>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</si>
  <si>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</si>
  <si>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</si>
  <si>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</si>
  <si>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</si>
  <si>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</si>
  <si>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</si>
  <si>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</si>
  <si>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</si>
  <si>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</si>
  <si>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</si>
  <si>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</si>
  <si>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</si>
  <si>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</si>
  <si>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</si>
  <si>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</si>
  <si>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</si>
  <si>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</si>
  <si>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</si>
  <si>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</si>
  <si>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</si>
  <si>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</si>
  <si>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</si>
  <si>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</si>
  <si>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</si>
  <si>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</si>
  <si>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</si>
  <si>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</si>
  <si>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</si>
  <si>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</si>
  <si>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</si>
  <si>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</si>
  <si>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</si>
  <si>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</si>
  <si>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</si>
  <si>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</si>
  <si>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</si>
  <si>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</si>
  <si>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</si>
  <si>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</si>
  <si>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</si>
  <si>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</si>
  <si>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</si>
  <si>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</si>
  <si>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</si>
  <si>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</si>
  <si>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</si>
  <si>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</si>
  <si>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</si>
  <si>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</si>
  <si>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</si>
  <si>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</si>
  <si>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</si>
  <si>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</si>
  <si>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</si>
  <si>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</si>
  <si>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</si>
  <si>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</si>
  <si>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</si>
  <si>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</si>
  <si>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</si>
  <si>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</si>
  <si>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</si>
  <si>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</si>
  <si>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</si>
  <si>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</si>
  <si>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</si>
  <si>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</si>
  <si>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</si>
  <si>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</si>
  <si>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</si>
  <si>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</si>
  <si>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</si>
  <si>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</si>
  <si>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</si>
  <si>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</si>
  <si>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</si>
  <si>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</si>
  <si>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</si>
  <si>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</si>
  <si>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</si>
  <si>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</si>
  <si>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</si>
  <si>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</si>
  <si>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</si>
  <si>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</si>
  <si>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</si>
  <si>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</si>
  <si>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</si>
  <si>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</si>
  <si>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</si>
  <si>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</si>
  <si>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</si>
  <si>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</si>
  <si>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</si>
  <si>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</si>
  <si>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</si>
  <si>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</si>
  <si>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</si>
  <si>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</si>
  <si>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</si>
  <si>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</si>
  <si>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</si>
  <si>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</si>
  <si>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</si>
  <si>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</si>
  <si>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</si>
  <si>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</si>
  <si>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</si>
  <si>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</si>
  <si>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</si>
  <si>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</si>
  <si>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</si>
  <si>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</si>
  <si>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</si>
  <si>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</si>
  <si>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</si>
  <si>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</si>
  <si>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</si>
  <si>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</si>
  <si>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</si>
  <si>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</si>
  <si>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</si>
  <si>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</si>
  <si>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</si>
  <si>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</si>
  <si>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</si>
  <si>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</si>
  <si>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</si>
  <si>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</si>
  <si>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</si>
  <si>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</si>
  <si>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</si>
  <si>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</si>
  <si>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</si>
  <si>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</si>
  <si>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</si>
  <si>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</si>
  <si>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</si>
  <si>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</si>
  <si>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</si>
  <si>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</si>
  <si>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</si>
  <si>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</si>
  <si>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</si>
  <si>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</si>
  <si>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</si>
  <si>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</si>
  <si>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</si>
  <si>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</si>
  <si>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</si>
  <si>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</si>
  <si>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</si>
  <si>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</si>
  <si>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</si>
  <si>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</si>
  <si>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</si>
  <si>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</si>
  <si>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</si>
  <si>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</si>
  <si>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</si>
  <si>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</si>
  <si>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</si>
  <si>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</si>
  <si>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</si>
  <si>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</si>
  <si>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</si>
  <si>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</si>
  <si>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</si>
  <si>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</si>
  <si>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</si>
  <si>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</si>
  <si>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</si>
  <si>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</si>
  <si>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</si>
  <si>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</si>
  <si>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</si>
  <si>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</si>
  <si>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</si>
  <si>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</si>
  <si>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</si>
  <si>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</si>
  <si>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</si>
  <si>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</si>
  <si>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</si>
  <si>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</si>
  <si>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</si>
  <si>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</si>
  <si>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</si>
  <si>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</si>
  <si>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</si>
  <si>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</si>
  <si>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</si>
  <si>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</si>
  <si>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</si>
  <si>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</si>
  <si>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</si>
  <si>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</si>
  <si>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</si>
  <si>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</si>
  <si>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</si>
  <si>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</si>
  <si>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</si>
  <si>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</si>
  <si>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</si>
  <si>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</si>
  <si>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</si>
  <si>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</si>
  <si>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</si>
  <si>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</si>
  <si>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</si>
  <si>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</si>
  <si>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</si>
  <si>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</si>
  <si>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</si>
  <si>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</si>
  <si>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</si>
  <si>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</si>
  <si>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</si>
  <si>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</si>
  <si>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</si>
  <si>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</si>
  <si>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</si>
  <si>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</si>
  <si>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</si>
  <si>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</si>
  <si>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</si>
  <si>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</si>
  <si>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</si>
  <si>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</si>
  <si>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</si>
  <si>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</si>
  <si>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</si>
  <si>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</si>
  <si>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</si>
  <si>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</si>
  <si>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</si>
  <si>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</si>
  <si>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</si>
  <si>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</si>
  <si>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</si>
  <si>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</si>
  <si>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</si>
  <si>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</si>
  <si>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</si>
  <si>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</si>
  <si>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</si>
  <si>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</si>
  <si>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</si>
  <si>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</si>
  <si>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</si>
  <si>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</si>
  <si>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</si>
  <si>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</si>
  <si>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</si>
  <si>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</si>
  <si>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</si>
  <si>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</si>
  <si>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</si>
  <si>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</si>
  <si>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</si>
  <si>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</si>
  <si>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</si>
  <si>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</si>
  <si>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</si>
  <si>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</si>
  <si>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</si>
  <si>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</si>
  <si>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</si>
  <si>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</si>
  <si>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</si>
  <si>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</si>
  <si>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</si>
  <si>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</si>
  <si>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</si>
  <si>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</si>
  <si>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</si>
  <si>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</si>
  <si>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</si>
  <si>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</si>
  <si>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</si>
  <si>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</si>
  <si>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</si>
  <si>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</si>
  <si>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</si>
  <si>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</si>
  <si>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</si>
  <si>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</si>
  <si>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</si>
  <si>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</si>
  <si>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</si>
  <si>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</si>
  <si>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</si>
  <si>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</si>
  <si>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</si>
  <si>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</si>
  <si>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</si>
  <si>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</si>
  <si>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</si>
  <si>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</si>
  <si>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</si>
  <si>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</si>
  <si>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</si>
  <si>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</si>
  <si>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</si>
  <si>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</si>
  <si>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</si>
  <si>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</si>
  <si>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</si>
  <si>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</si>
  <si>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</si>
  <si>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</si>
  <si>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</si>
  <si>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</si>
  <si>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</si>
  <si>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</si>
  <si>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</si>
  <si>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</si>
  <si>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</si>
  <si>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</si>
  <si>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</si>
  <si>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</si>
  <si>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</si>
  <si>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</si>
  <si>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</si>
  <si>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</si>
  <si>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</si>
  <si>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</si>
  <si>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</si>
  <si>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</si>
  <si>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</si>
  <si>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</si>
  <si>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</si>
  <si>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</si>
  <si>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</si>
  <si>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</si>
  <si>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</si>
  <si>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</si>
  <si>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</si>
  <si>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</si>
  <si>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</si>
  <si>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</si>
  <si>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</si>
  <si>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</si>
  <si>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</si>
  <si>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</si>
  <si>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</si>
  <si>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</si>
  <si>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</si>
  <si>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</si>
  <si>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</si>
  <si>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</si>
  <si>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</si>
  <si>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</si>
  <si>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</si>
  <si>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</si>
  <si>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</si>
  <si>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</si>
  <si>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</si>
  <si>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</si>
  <si>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</si>
  <si>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</si>
  <si>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</si>
  <si>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</si>
  <si>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</si>
  <si>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</si>
  <si>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</si>
  <si>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</si>
  <si>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</si>
  <si>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</si>
  <si>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</si>
  <si>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</si>
  <si>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</si>
  <si>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</si>
  <si>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</si>
  <si>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</si>
  <si>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</si>
  <si>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</si>
  <si>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</si>
  <si>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</si>
  <si>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</si>
  <si>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</si>
  <si>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</si>
  <si>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</si>
  <si>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</si>
  <si>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</si>
  <si>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</si>
  <si>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</si>
  <si>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</si>
  <si>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</si>
  <si>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</si>
  <si>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</si>
  <si>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</si>
  <si>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</si>
  <si>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</si>
  <si>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</si>
  <si>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</si>
  <si>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</si>
  <si>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</si>
  <si>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</si>
  <si>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</si>
  <si>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</si>
  <si>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</si>
  <si>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</si>
  <si>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</si>
  <si>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</si>
  <si>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</si>
  <si>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</si>
  <si>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</si>
  <si>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</si>
  <si>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</si>
  <si>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</si>
  <si>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</si>
  <si>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</si>
  <si>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</si>
  <si>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</si>
  <si>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</si>
  <si>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</si>
  <si>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</si>
  <si>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</si>
  <si>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</si>
  <si>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</si>
  <si>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</si>
  <si>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</si>
  <si>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</si>
  <si>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</si>
  <si>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</si>
  <si>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</si>
  <si>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</si>
  <si>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</si>
  <si>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</si>
  <si>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</si>
  <si>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</si>
  <si>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</si>
  <si>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</si>
  <si>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</si>
  <si>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</si>
  <si>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</si>
  <si>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</si>
  <si>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</si>
  <si>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</si>
  <si>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</si>
  <si>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</si>
  <si>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</si>
  <si>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</si>
  <si>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</si>
  <si>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</si>
  <si>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</si>
  <si>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</si>
  <si>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</si>
  <si>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</si>
  <si>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</si>
  <si>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</si>
  <si>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</si>
  <si>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</si>
  <si>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</si>
  <si>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</si>
  <si>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</si>
  <si>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</si>
  <si>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</si>
  <si>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</si>
  <si>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</si>
  <si>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</si>
  <si>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</si>
  <si>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</si>
  <si>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</si>
  <si>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</si>
  <si>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</si>
  <si>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</si>
  <si>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</si>
  <si>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</si>
  <si>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</si>
  <si>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</si>
  <si>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</si>
  <si>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</si>
  <si>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</si>
  <si>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</si>
  <si>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</si>
  <si>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</si>
  <si>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</si>
  <si>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</si>
  <si>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</si>
  <si>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</si>
  <si>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</si>
  <si>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</si>
  <si>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</si>
  <si>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</si>
  <si>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</si>
  <si>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</si>
  <si>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</si>
  <si>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</si>
  <si>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</si>
  <si>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</si>
  <si>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</si>
  <si>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</si>
  <si>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</si>
  <si>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</si>
  <si>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</si>
  <si>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</si>
  <si>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</si>
  <si>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</si>
  <si>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</si>
  <si>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</si>
  <si>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</si>
  <si>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</si>
  <si>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</si>
  <si>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</si>
  <si>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</si>
  <si>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</si>
  <si>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</si>
  <si>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</si>
  <si>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</si>
  <si>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</si>
  <si>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</si>
  <si>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</si>
  <si>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</si>
  <si>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</si>
  <si>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</si>
  <si>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</si>
  <si>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</si>
  <si>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</si>
  <si>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</si>
  <si>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</si>
  <si>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</si>
  <si>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</si>
  <si>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</si>
  <si>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</si>
  <si>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</si>
  <si>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</si>
  <si>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</si>
  <si>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</si>
  <si>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</si>
  <si>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</si>
  <si>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</si>
  <si>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</si>
  <si>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</si>
  <si>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</si>
  <si>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</si>
  <si>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</si>
  <si>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</si>
  <si>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</si>
  <si>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</si>
  <si>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</si>
  <si>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</si>
  <si>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</si>
  <si>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</si>
  <si>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</si>
  <si>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</si>
  <si>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</si>
  <si>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</si>
  <si>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</si>
  <si>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</si>
  <si>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</si>
  <si>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</si>
  <si>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</si>
  <si>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</si>
  <si>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</si>
  <si>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</si>
  <si>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</si>
  <si>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</si>
  <si>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</si>
  <si>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</si>
  <si>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</si>
  <si>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</si>
  <si>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</si>
  <si>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</si>
  <si>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</si>
  <si>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</si>
  <si>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</si>
  <si>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</si>
  <si>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</si>
  <si>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</si>
  <si>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</si>
  <si>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</si>
  <si>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</si>
  <si>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</si>
  <si>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</si>
  <si>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</si>
  <si>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</si>
  <si>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</si>
  <si>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</si>
  <si>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</si>
  <si>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</si>
  <si>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</si>
  <si>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</si>
  <si>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</si>
  <si>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</si>
  <si>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</si>
  <si>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</si>
  <si>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</si>
  <si>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</si>
  <si>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</si>
  <si>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</si>
  <si>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</si>
  <si>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</si>
  <si>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</si>
  <si>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</si>
  <si>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</si>
  <si>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</si>
  <si>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</si>
  <si>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</si>
  <si>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</si>
  <si>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</si>
  <si>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</si>
  <si>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</si>
  <si>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</si>
  <si>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</si>
  <si>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</si>
  <si>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</si>
  <si>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</si>
  <si>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</si>
  <si>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</si>
  <si>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</si>
  <si>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</si>
  <si>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</si>
  <si>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</si>
  <si>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</si>
  <si>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</si>
  <si>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</si>
  <si>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</si>
  <si>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</si>
  <si>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</si>
  <si>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</si>
  <si>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</si>
  <si>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</si>
  <si>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</si>
  <si>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</si>
  <si>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</si>
  <si>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</si>
  <si>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</si>
  <si>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</si>
  <si>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</si>
  <si>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</si>
  <si>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</si>
  <si>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</si>
  <si>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</si>
  <si>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</si>
  <si>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</si>
  <si>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</si>
  <si>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</si>
  <si>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</si>
  <si>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</si>
  <si>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</si>
  <si>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</si>
  <si>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</si>
  <si>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</si>
  <si>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</si>
  <si>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</si>
  <si>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</si>
  <si>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</si>
  <si>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</si>
  <si>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</si>
  <si>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</si>
  <si>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</si>
  <si>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</si>
  <si>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</si>
  <si>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</si>
  <si>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</si>
  <si>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</si>
  <si>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</si>
  <si>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</si>
  <si>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</si>
  <si>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</si>
  <si>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</si>
  <si>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</si>
  <si>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</si>
  <si>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</si>
  <si>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</si>
  <si>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</si>
  <si>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</si>
  <si>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</si>
  <si>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</si>
  <si>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</si>
  <si>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</si>
  <si>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</si>
  <si>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</si>
  <si>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</si>
  <si>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</si>
  <si>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</si>
  <si>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</si>
  <si>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</si>
  <si>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</si>
  <si>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</si>
  <si>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</si>
  <si>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</si>
  <si>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</si>
  <si>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</si>
  <si>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</si>
  <si>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</si>
  <si>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</si>
  <si>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</si>
  <si>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</si>
  <si>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</si>
  <si>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</si>
  <si>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</si>
  <si>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</si>
  <si>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</si>
  <si>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</si>
  <si>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</si>
  <si>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</si>
  <si>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</si>
  <si>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</si>
  <si>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</si>
  <si>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</si>
  <si>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</si>
  <si>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</si>
  <si>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</si>
  <si>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</si>
  <si>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</si>
  <si>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</si>
  <si>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</si>
  <si>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</si>
  <si>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</si>
  <si>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</si>
  <si>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</si>
  <si>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</si>
  <si>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</si>
  <si>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</si>
  <si>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</si>
  <si>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</si>
  <si>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</si>
  <si>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</si>
  <si>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</si>
  <si>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</si>
  <si>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</si>
  <si>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</si>
  <si>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</si>
  <si>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</si>
  <si>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</si>
  <si>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</si>
  <si>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</si>
  <si>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</si>
  <si>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</si>
  <si>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</si>
  <si>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</si>
  <si>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</si>
  <si>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</si>
  <si>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</si>
  <si>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</si>
  <si>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</si>
  <si>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</si>
  <si>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</si>
  <si>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</si>
  <si>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</si>
  <si>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</si>
  <si>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</si>
  <si>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</si>
  <si>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</si>
  <si>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</si>
  <si>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</si>
  <si>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</si>
  <si>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</si>
  <si>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</si>
  <si>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</si>
  <si>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</si>
  <si>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</si>
  <si>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</si>
  <si>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</si>
  <si>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</si>
  <si>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</si>
  <si>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</si>
  <si>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</si>
  <si>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</si>
  <si>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</si>
  <si>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</si>
  <si>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</si>
  <si>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</si>
  <si>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</si>
  <si>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</si>
  <si>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</si>
  <si>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</si>
  <si>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</si>
  <si>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</si>
  <si>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</si>
  <si>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</si>
  <si>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</si>
  <si>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</si>
  <si>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</si>
  <si>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</si>
  <si>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</si>
  <si>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</si>
  <si>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</si>
  <si>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</si>
  <si>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</si>
  <si>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</si>
  <si>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</si>
  <si>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</si>
  <si>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</si>
  <si>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</si>
  <si>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</si>
  <si>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</si>
  <si>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</si>
  <si>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</si>
  <si>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</si>
  <si>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</si>
  <si>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</si>
  <si>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</si>
  <si>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</si>
  <si>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</si>
  <si>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</si>
  <si>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</si>
  <si>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</si>
  <si>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</si>
  <si>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</si>
  <si>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</si>
  <si>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</si>
  <si>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</si>
  <si>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</si>
  <si>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</si>
  <si>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</si>
  <si>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</si>
  <si>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</si>
  <si>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</si>
  <si>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</si>
  <si>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</si>
  <si>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</si>
  <si>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</si>
  <si>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</si>
  <si>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</si>
  <si>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</si>
  <si>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</si>
  <si>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</si>
  <si>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</si>
  <si>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</si>
  <si>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</si>
  <si>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</si>
  <si>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</si>
  <si>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</si>
  <si>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</si>
  <si>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</si>
  <si>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</si>
  <si>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</si>
  <si>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</si>
  <si>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</si>
  <si>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</si>
  <si>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</si>
  <si>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</si>
  <si>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</si>
  <si>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</si>
  <si>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</si>
  <si>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</si>
  <si>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</si>
  <si>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</si>
  <si>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</si>
  <si>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</si>
  <si>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</si>
  <si>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</si>
  <si>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</si>
  <si>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</si>
  <si>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</si>
  <si>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</si>
  <si>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</si>
  <si>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</si>
  <si>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</si>
  <si>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</si>
  <si>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</si>
  <si>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</si>
  <si>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</si>
  <si>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</si>
  <si>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</si>
  <si>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</si>
  <si>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</si>
  <si>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</si>
  <si>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</si>
  <si>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</si>
  <si>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</si>
  <si>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</si>
  <si>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</si>
  <si>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</si>
  <si>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</si>
  <si>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</si>
  <si>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</si>
  <si>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</si>
  <si>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</si>
  <si>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</si>
  <si>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</si>
  <si>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</si>
  <si>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</si>
  <si>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</si>
  <si>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</si>
  <si>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</si>
  <si>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</si>
  <si>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</si>
  <si>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</si>
  <si>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</si>
  <si>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</si>
  <si>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</si>
  <si>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</si>
  <si>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</si>
  <si>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</si>
  <si>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</si>
  <si>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</si>
  <si>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</si>
  <si>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</si>
  <si>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</si>
  <si>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</si>
  <si>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</si>
  <si>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</si>
  <si>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</si>
  <si>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</si>
  <si>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16MV/01</t>
  </si>
  <si>
    <t>193/POSL1/1</t>
  </si>
  <si>
    <t>vyúčtovateľ: Mgr. Macko</t>
  </si>
  <si>
    <t>16MV/02</t>
  </si>
  <si>
    <t>French Karate Federation</t>
  </si>
  <si>
    <t>(01) - výber a príprava športových talentov (SR a zahraničie, celý rok 2016)</t>
  </si>
  <si>
    <t>16FD/001</t>
  </si>
  <si>
    <t>16FD/009</t>
  </si>
  <si>
    <t>Interfly Travel Service s.r.o.</t>
  </si>
  <si>
    <t>16FD/011</t>
  </si>
  <si>
    <t>European Karate Federation</t>
  </si>
  <si>
    <t>16MV/03</t>
  </si>
  <si>
    <t>Ing. Daniel Líška</t>
  </si>
  <si>
    <t>Mgr. Jarmila Koteková, karate@karate.sk, 0904 622 742</t>
  </si>
  <si>
    <t>akcia: Karate 1/Premier League Open de Paris 2016                          termín: 22.-24-1-2016, Paríž  štartovné (12 osôb)</t>
  </si>
  <si>
    <t>akcia: Majstrovstvá Európy juniorov a kadetov                                          termín: 1.-8.2.2016, Cyprus ubytovanie s polpenziou  44 osôb</t>
  </si>
  <si>
    <t>akcia: Majstrovstvá Európy juniorov a kadetov                                          termín: 1.-8.2.2016, Cyprus                   letenky  44 osôb</t>
  </si>
  <si>
    <t xml:space="preserve">akcia: Majstrovstvá Európy juniorov a kadetov                                                termín: 1.-8.2.2016, Cyprus             štartovné </t>
  </si>
  <si>
    <t>akcia: Majstrovstvá Európy juniorov a kadetov                                            termín: 1.-8.2.2016, Cyprus                  zmena letenky, skupinový check in</t>
  </si>
  <si>
    <t>FD/007</t>
  </si>
  <si>
    <t>MT-Tour, s.r.o.</t>
  </si>
  <si>
    <t>FD/012</t>
  </si>
  <si>
    <t>ubytovanie - repre sústredenie 2.-5.1.2016 /9 trénerov/</t>
  </si>
  <si>
    <t>SPORT RECORD, s.r.o.</t>
  </si>
  <si>
    <t>FD/013</t>
  </si>
  <si>
    <t>Telovýchovná jednota RAPID</t>
  </si>
  <si>
    <t>FD/017</t>
  </si>
  <si>
    <t>Lenka Sroková</t>
  </si>
  <si>
    <t>FD/023</t>
  </si>
  <si>
    <t>BudgetAir.com</t>
  </si>
  <si>
    <t>M2</t>
  </si>
  <si>
    <t>I1603</t>
  </si>
  <si>
    <t>akcia: Veľká cena Slovenska   termín: 27.-28.2.2016, Bratislava           DVP 54 osôb /rozhodcovia/, ubytovanie, cestovné</t>
  </si>
  <si>
    <t>vyúčtovateľ: Mgr.Koteková</t>
  </si>
  <si>
    <t>FD/035</t>
  </si>
  <si>
    <t>prenájom haly - VC Slovenska (27.-28.2.2016)</t>
  </si>
  <si>
    <t>INTER-SC, spol. s r.o.</t>
  </si>
  <si>
    <t>16MV/04</t>
  </si>
  <si>
    <t>E-1006</t>
  </si>
  <si>
    <t>16MV/05</t>
  </si>
  <si>
    <t>akcia: Slovenský pohár žiakov, 1.kolo termín: 13.2.2016, Prievidza     DVP - 35 osôb /rozhodcovia/, cestovné, ubytovanie</t>
  </si>
  <si>
    <t>vyúčtovateľ: Leopold Roman</t>
  </si>
  <si>
    <t>FD/024</t>
  </si>
  <si>
    <t>preprava: BA-Samobor a späť</t>
  </si>
  <si>
    <t>akcia: 1.Premier League                    termín: 22.-24.1.2016, Paríž      letenky + ubytovanie (3 osoby)</t>
  </si>
  <si>
    <t>akcia: K1 Premier League                   Termín: 9.-10.4.2016, Dubaj           letenky - 2 ks</t>
  </si>
  <si>
    <t>B2</t>
  </si>
  <si>
    <t>akcia: K1 Premier League                   Termín: 9.-10.4.2016, Dubaj           ubytovanie - 2 osoby</t>
  </si>
  <si>
    <t>EMIRATES OASIS TOURISM LLC</t>
  </si>
  <si>
    <t>FD/037</t>
  </si>
  <si>
    <t>tlmočenie - VC Slovenska (27.-28.2.2016)</t>
  </si>
  <si>
    <t>PORTER, s.r.o.</t>
  </si>
  <si>
    <t>FD/034</t>
  </si>
  <si>
    <t>prenájom scoreboardov - VC Slovenska (27.-28.2.2016)</t>
  </si>
  <si>
    <t>VUKABU</t>
  </si>
  <si>
    <t>FD/033</t>
  </si>
  <si>
    <t>preprava - VC Slovenska (27.-28-2-2016)</t>
  </si>
  <si>
    <t>Igor Matolek - IM Trans</t>
  </si>
  <si>
    <t>FD/043</t>
  </si>
  <si>
    <t>Róbert Kucmen</t>
  </si>
  <si>
    <t>FD/044</t>
  </si>
  <si>
    <t>Michal Tankovič TANKER</t>
  </si>
  <si>
    <t>16MV/06</t>
  </si>
  <si>
    <t>RE-01-3223</t>
  </si>
  <si>
    <t>16MV/07</t>
  </si>
  <si>
    <t>licencia coacha (300 CHF)</t>
  </si>
  <si>
    <t>sportdata GmbH &amp; Co KG, Wien</t>
  </si>
  <si>
    <t>FD/050</t>
  </si>
  <si>
    <t>ochranná známka</t>
  </si>
  <si>
    <t>ÚRAD PRIEMYSELNÉHO VLATNÍCTVA SLOVENSKEJ REPUBLIKY</t>
  </si>
  <si>
    <t>FD/042</t>
  </si>
  <si>
    <t>FD/046</t>
  </si>
  <si>
    <t>CITY GASTRO s.r.o.</t>
  </si>
  <si>
    <t>FD/047</t>
  </si>
  <si>
    <t>ubytovanie - VC Slovenska (27.-28-2-2016)</t>
  </si>
  <si>
    <t>City Hotel Bratislava s.r.o.</t>
  </si>
  <si>
    <t>FD/045</t>
  </si>
  <si>
    <t>poháre - VC Slovenska (27.-28.2.2016)</t>
  </si>
  <si>
    <t>MAAD.sk, s.r.o.</t>
  </si>
  <si>
    <t>16MV/08</t>
  </si>
  <si>
    <t>B3</t>
  </si>
  <si>
    <t>E-2883</t>
  </si>
  <si>
    <t>členské 2016 - WKF (1 300 CHF)</t>
  </si>
  <si>
    <t>WORLD KARATE FEDERATION</t>
  </si>
  <si>
    <t>FD/057</t>
  </si>
  <si>
    <t>FD/027</t>
  </si>
  <si>
    <t>služby portálu www.sutazekarate.sk</t>
  </si>
  <si>
    <t>Mgr. Ľubomír Striežovský</t>
  </si>
  <si>
    <t>FD/028</t>
  </si>
  <si>
    <t>akcia: Slovenský pohár žiakov, 1.kolo termín: 13.2.2016, Prievidza                      prenájom scoreboardov</t>
  </si>
  <si>
    <t>FD/054</t>
  </si>
  <si>
    <t>akcia: Slovenský pohár žiakov, 2.kolo termín: 12.3.2016, Košice                      strava</t>
  </si>
  <si>
    <t>Stredná odborná škola železničná</t>
  </si>
  <si>
    <t>FD/055</t>
  </si>
  <si>
    <t>akcia: Slovenský pohár žiakov, 2.kolo termín: 12.3.2016, Košice                      prenájom športovej haly</t>
  </si>
  <si>
    <t>akcia: K1 Premier League                   Termín: 19.-20.3.2016, Rotterdam            ubytovanie - 33 osôb (3 tréneri, 28 pretekárov, 2 vodiči), štartovné, stravné</t>
  </si>
  <si>
    <t>akcia: Grand Prix Croatia 2016    termín: 16.-17.1.2016, Samobor     ubytovanie, štartovné, (45 osôb)</t>
  </si>
  <si>
    <t>MTZ - ME JaK Cyprus</t>
  </si>
  <si>
    <t xml:space="preserve">grafické práce </t>
  </si>
  <si>
    <t>návrh a výroba 7 ks prenosných boxov Couch</t>
  </si>
  <si>
    <t xml:space="preserve">akcia: K1 Premier League                   Termín: 12.-13.3.2016, Laško (Slovinsko)                              ubytovanie - 31 osôb (3 tréneri, 27 pretekárov, 1 vodič), štartovné, PHM </t>
  </si>
  <si>
    <t>návrh, spracovanie, tlač diplomu</t>
  </si>
  <si>
    <t xml:space="preserve">zabezpečenie stravy rozhodcovia, personál - VC Slovenska (27.-28-2-2016) </t>
  </si>
  <si>
    <t>Sportdata online registrácia - VC Slovenska (27.-28.2.2016)</t>
  </si>
  <si>
    <t>Kolumbus spol. s r.o.</t>
  </si>
  <si>
    <t>akcia: Majstrovstvá Európy juniorov a kadetov                                        Termín: 5.-7.2.2016, Cyprus   (stravné - obedy, miestna doprava, protest, 44 osôb)</t>
  </si>
  <si>
    <t>doprava BA-Schwechat (ME JaK, Cyprus) 44 osôb</t>
  </si>
</sst>
</file>

<file path=xl/styles.xml><?xml version="1.0" encoding="utf-8"?>
<styleSheet xmlns="http://schemas.openxmlformats.org/spreadsheetml/2006/main">
  <numFmts count="3">
    <numFmt numFmtId="173" formatCode="d/m/yy;@"/>
    <numFmt numFmtId="196" formatCode="dd/mm/yy;@"/>
    <numFmt numFmtId="206" formatCode="dd/mm/yyyy"/>
  </numFmts>
  <fonts count="58">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b/>
      <sz val="10"/>
      <color indexed="10"/>
      <name val="Arial"/>
      <family val="2"/>
      <charset val="238"/>
    </font>
    <font>
      <b/>
      <sz val="8"/>
      <color indexed="10"/>
      <name val="Arial"/>
      <family val="2"/>
      <charset val="238"/>
    </font>
    <font>
      <b/>
      <sz val="8"/>
      <color indexed="10"/>
      <name val="Arial"/>
      <family val="2"/>
      <charset val="238"/>
    </font>
    <font>
      <b/>
      <sz val="14"/>
      <name val="Arial"/>
      <family val="2"/>
      <charset val="238"/>
    </font>
    <font>
      <sz val="14"/>
      <name val="Arial"/>
      <family val="2"/>
      <charset val="238"/>
    </font>
    <font>
      <b/>
      <sz val="8"/>
      <color indexed="10"/>
      <name val="Arial"/>
      <family val="2"/>
      <charset val="238"/>
    </font>
    <font>
      <b/>
      <sz val="14"/>
      <color indexed="81"/>
      <name val="Tahoma"/>
      <family val="2"/>
      <charset val="238"/>
    </font>
    <font>
      <b/>
      <sz val="10"/>
      <color indexed="10"/>
      <name val="Arial"/>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b/>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5" fillId="0" borderId="0"/>
    <xf numFmtId="0" fontId="3" fillId="0" borderId="0"/>
    <xf numFmtId="0" fontId="46" fillId="0" borderId="0"/>
    <xf numFmtId="0" fontId="4" fillId="0" borderId="0"/>
    <xf numFmtId="0" fontId="45"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88">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7" fillId="28" borderId="0" xfId="0" applyFont="1" applyFill="1" applyAlignment="1" applyProtection="1">
      <alignment horizontal="center"/>
    </xf>
    <xf numFmtId="4" fontId="3" fillId="24" borderId="0" xfId="0" applyNumberFormat="1" applyFont="1" applyFill="1" applyProtection="1"/>
    <xf numFmtId="14" fontId="47" fillId="28" borderId="0" xfId="0" applyNumberFormat="1" applyFont="1" applyFill="1" applyAlignment="1" applyProtection="1">
      <alignment horizontal="center"/>
    </xf>
    <xf numFmtId="14" fontId="48"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73"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73" fontId="1" fillId="0" borderId="0" xfId="0" applyNumberFormat="1" applyFont="1"/>
    <xf numFmtId="0" fontId="1" fillId="0" borderId="0" xfId="0" applyNumberFormat="1" applyFont="1" applyFill="1"/>
    <xf numFmtId="9" fontId="1" fillId="0" borderId="0" xfId="0" applyNumberFormat="1" applyFont="1" applyFill="1"/>
    <xf numFmtId="173"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5"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96" fontId="22" fillId="33" borderId="10" xfId="0" applyNumberFormat="1" applyFont="1" applyFill="1" applyBorder="1"/>
    <xf numFmtId="196" fontId="1" fillId="0" borderId="0" xfId="0" applyNumberFormat="1" applyFont="1" applyFill="1"/>
    <xf numFmtId="196" fontId="1" fillId="0" borderId="0" xfId="0" applyNumberFormat="1" applyFont="1"/>
    <xf numFmtId="0" fontId="3" fillId="24" borderId="0" xfId="0" applyFont="1" applyFill="1" applyBorder="1" applyAlignment="1" applyProtection="1"/>
    <xf numFmtId="0" fontId="49" fillId="24" borderId="0" xfId="0" applyFont="1" applyFill="1" applyProtection="1"/>
    <xf numFmtId="0" fontId="50" fillId="24" borderId="0" xfId="0" applyFont="1" applyFill="1" applyAlignment="1" applyProtection="1"/>
    <xf numFmtId="3" fontId="51" fillId="24" borderId="0" xfId="0" applyNumberFormat="1" applyFont="1" applyFill="1" applyProtection="1"/>
    <xf numFmtId="3" fontId="52" fillId="24" borderId="0" xfId="0" applyNumberFormat="1" applyFont="1" applyFill="1" applyProtection="1"/>
    <xf numFmtId="3" fontId="51"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9"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53"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96" fontId="25" fillId="29" borderId="0" xfId="0" applyNumberFormat="1" applyFont="1" applyFill="1" applyProtection="1"/>
    <xf numFmtId="196" fontId="0" fillId="29" borderId="0" xfId="0" applyNumberFormat="1" applyFill="1" applyProtection="1"/>
    <xf numFmtId="206" fontId="24" fillId="34" borderId="10" xfId="0" applyNumberFormat="1" applyFont="1" applyFill="1" applyBorder="1" applyAlignment="1" applyProtection="1">
      <alignment horizontal="center" vertical="center"/>
      <protection locked="0"/>
    </xf>
    <xf numFmtId="196" fontId="54" fillId="29" borderId="0" xfId="0" applyNumberFormat="1" applyFont="1" applyFill="1" applyProtection="1"/>
    <xf numFmtId="0" fontId="34" fillId="29" borderId="0" xfId="0" applyFont="1" applyFill="1" applyAlignment="1">
      <alignment horizontal="center" vertical="top" wrapText="1"/>
    </xf>
    <xf numFmtId="0" fontId="55" fillId="29" borderId="0" xfId="0" applyFont="1" applyFill="1" applyAlignment="1">
      <alignment vertical="top"/>
    </xf>
    <xf numFmtId="0" fontId="24" fillId="24" borderId="0" xfId="0" applyFont="1" applyFill="1" applyAlignment="1" applyProtection="1">
      <alignment horizontal="center" wrapText="1"/>
    </xf>
    <xf numFmtId="0" fontId="56" fillId="29" borderId="0" xfId="0" applyFont="1" applyFill="1" applyAlignment="1">
      <alignment vertical="top"/>
    </xf>
    <xf numFmtId="0" fontId="3" fillId="29" borderId="0" xfId="0" applyFont="1" applyFill="1" applyAlignment="1">
      <alignment vertical="top"/>
    </xf>
    <xf numFmtId="0" fontId="57" fillId="29" borderId="10" xfId="0" applyFont="1" applyFill="1" applyBorder="1" applyAlignment="1">
      <alignment horizontal="justify" vertical="top" wrapText="1"/>
    </xf>
    <xf numFmtId="14" fontId="0" fillId="0" borderId="0" xfId="0" applyNumberFormat="1"/>
    <xf numFmtId="0" fontId="0" fillId="0" borderId="0" xfId="0" applyAlignment="1">
      <alignment wrapText="1"/>
    </xf>
    <xf numFmtId="0" fontId="3" fillId="0" borderId="0" xfId="0" applyFont="1" applyAlignment="1">
      <alignment wrapText="1"/>
    </xf>
    <xf numFmtId="2" fontId="0" fillId="0" borderId="0" xfId="0" applyNumberFormat="1"/>
    <xf numFmtId="4" fontId="1" fillId="24" borderId="0" xfId="0" applyNumberFormat="1" applyFont="1" applyFill="1" applyBorder="1" applyAlignment="1" applyProtection="1">
      <protection locked="0"/>
    </xf>
    <xf numFmtId="4" fontId="3" fillId="24" borderId="0" xfId="0" applyNumberFormat="1" applyFont="1" applyFill="1" applyBorder="1" applyAlignment="1" applyProtection="1">
      <protection locked="0"/>
    </xf>
    <xf numFmtId="0" fontId="0" fillId="34" borderId="10" xfId="0" applyFill="1" applyBorder="1"/>
    <xf numFmtId="0" fontId="0" fillId="0" borderId="0" xfId="0" applyFill="1" applyBorder="1"/>
    <xf numFmtId="14" fontId="0" fillId="34" borderId="10" xfId="0" applyNumberFormat="1" applyFill="1" applyBorder="1"/>
    <xf numFmtId="0" fontId="0" fillId="34" borderId="10" xfId="0" applyFill="1" applyBorder="1" applyAlignment="1">
      <alignment wrapText="1"/>
    </xf>
    <xf numFmtId="0" fontId="3" fillId="34" borderId="10" xfId="0" applyFont="1" applyFill="1" applyBorder="1" applyAlignment="1">
      <alignment wrapText="1"/>
    </xf>
    <xf numFmtId="2" fontId="0" fillId="34" borderId="10" xfId="0" applyNumberFormat="1" applyFill="1" applyBorder="1"/>
    <xf numFmtId="0" fontId="0" fillId="34" borderId="10" xfId="0" applyFill="1" applyBorder="1" applyAlignment="1">
      <alignment horizontal="right"/>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50" fillId="35" borderId="18" xfId="0" applyFont="1" applyFill="1" applyBorder="1" applyAlignment="1" applyProtection="1">
      <alignment horizontal="center" vertical="center" wrapText="1"/>
    </xf>
    <xf numFmtId="0" fontId="50" fillId="35" borderId="19" xfId="0" applyFont="1" applyFill="1" applyBorder="1" applyAlignment="1" applyProtection="1">
      <alignment horizontal="center" vertical="center" wrapText="1"/>
    </xf>
    <xf numFmtId="0" fontId="50"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3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ColWidth="9.109375" defaultRowHeight="13.2"/>
  <cols>
    <col min="1" max="1" width="99" style="60" customWidth="1"/>
    <col min="2" max="2" width="2.6640625" style="59" customWidth="1"/>
    <col min="3" max="3" width="26.88671875" style="59" customWidth="1"/>
    <col min="4" max="4" width="15.88671875" style="59" bestFit="1" customWidth="1"/>
    <col min="5" max="16384" width="9.109375" style="59"/>
  </cols>
  <sheetData>
    <row r="1" spans="1:4" s="92" customFormat="1" ht="39.75" customHeight="1">
      <c r="A1" s="144" t="s">
        <v>2593</v>
      </c>
      <c r="C1" s="167" t="s">
        <v>664</v>
      </c>
      <c r="D1" s="167"/>
    </row>
    <row r="2" spans="1:4" ht="13.8" thickBot="1">
      <c r="C2" s="66"/>
    </row>
    <row r="3" spans="1:4" ht="26.4">
      <c r="A3" s="60" t="s">
        <v>2594</v>
      </c>
      <c r="C3" s="163" t="s">
        <v>663</v>
      </c>
      <c r="D3" s="164"/>
    </row>
    <row r="4" spans="1:4">
      <c r="C4" s="67" t="s">
        <v>421</v>
      </c>
      <c r="D4" s="69" t="s">
        <v>492</v>
      </c>
    </row>
    <row r="5" spans="1:4" ht="79.2">
      <c r="A5" s="60" t="s">
        <v>2680</v>
      </c>
      <c r="C5" s="68">
        <v>0.65</v>
      </c>
      <c r="D5" s="70">
        <v>0.35</v>
      </c>
    </row>
    <row r="6" spans="1:4" ht="13.8" thickBot="1">
      <c r="A6" s="61"/>
      <c r="C6" s="165">
        <v>1</v>
      </c>
      <c r="D6" s="166"/>
    </row>
    <row r="7" spans="1:4" ht="39.6">
      <c r="A7" s="60" t="s">
        <v>2681</v>
      </c>
    </row>
    <row r="9" spans="1:4" ht="277.2">
      <c r="A9" s="149" t="s">
        <v>2712</v>
      </c>
      <c r="C9" s="145"/>
    </row>
    <row r="11" spans="1:4">
      <c r="A11" s="58" t="s">
        <v>670</v>
      </c>
    </row>
    <row r="13" spans="1:4" ht="39.6">
      <c r="A13" s="60" t="s">
        <v>2686</v>
      </c>
    </row>
    <row r="15" spans="1:4">
      <c r="A15" s="60" t="s">
        <v>2682</v>
      </c>
    </row>
    <row r="17" spans="1:3">
      <c r="A17" s="60" t="s">
        <v>672</v>
      </c>
    </row>
    <row r="19" spans="1:3" ht="52.8">
      <c r="A19" s="60" t="s">
        <v>2687</v>
      </c>
    </row>
    <row r="21" spans="1:3" ht="52.8">
      <c r="A21" s="60" t="s">
        <v>2690</v>
      </c>
    </row>
    <row r="23" spans="1:3" ht="26.4">
      <c r="A23" s="60" t="s">
        <v>673</v>
      </c>
    </row>
    <row r="25" spans="1:3" ht="79.2">
      <c r="A25" s="89" t="s">
        <v>2688</v>
      </c>
    </row>
    <row r="27" spans="1:3" ht="26.4">
      <c r="A27" s="60" t="s">
        <v>2689</v>
      </c>
    </row>
    <row r="29" spans="1:3" ht="55.5" customHeight="1">
      <c r="A29" s="60" t="s">
        <v>2698</v>
      </c>
    </row>
    <row r="31" spans="1:3">
      <c r="A31" s="60" t="s">
        <v>2595</v>
      </c>
      <c r="C31" s="145"/>
    </row>
    <row r="33" spans="1:3" ht="54" customHeight="1">
      <c r="A33" s="60" t="s">
        <v>2691</v>
      </c>
    </row>
    <row r="35" spans="1:3" ht="39.6">
      <c r="A35" s="60" t="s">
        <v>2692</v>
      </c>
    </row>
    <row r="36" spans="1:3">
      <c r="A36" s="61"/>
    </row>
    <row r="37" spans="1:3" ht="52.5" customHeight="1">
      <c r="A37" s="60" t="s">
        <v>2693</v>
      </c>
    </row>
    <row r="38" spans="1:3" ht="12" customHeight="1">
      <c r="A38" s="61"/>
    </row>
    <row r="39" spans="1:3" ht="60" customHeight="1">
      <c r="A39" s="60" t="s">
        <v>2705</v>
      </c>
      <c r="C39" s="145"/>
    </row>
    <row r="40" spans="1:3" ht="39.6">
      <c r="A40" s="60" t="s">
        <v>2706</v>
      </c>
    </row>
    <row r="42" spans="1:3">
      <c r="A42" s="60" t="s">
        <v>2707</v>
      </c>
    </row>
    <row r="44" spans="1:3">
      <c r="A44" s="60" t="s">
        <v>2708</v>
      </c>
    </row>
    <row r="46" spans="1:3" ht="52.8">
      <c r="A46" s="60" t="s">
        <v>2709</v>
      </c>
    </row>
    <row r="47" spans="1:3" ht="18.75" customHeight="1"/>
    <row r="48" spans="1:3">
      <c r="A48" s="60" t="s">
        <v>2710</v>
      </c>
    </row>
    <row r="49" spans="1:1" ht="39.6">
      <c r="A49" s="60" t="s">
        <v>674</v>
      </c>
    </row>
    <row r="50" spans="1:1" ht="26.4">
      <c r="A50" s="60" t="s">
        <v>483</v>
      </c>
    </row>
    <row r="52" spans="1:1" ht="92.4">
      <c r="A52" s="89" t="s">
        <v>2713</v>
      </c>
    </row>
    <row r="54" spans="1:1">
      <c r="A54" s="58" t="s">
        <v>662</v>
      </c>
    </row>
    <row r="56" spans="1:1" ht="39.6">
      <c r="A56" s="89" t="s">
        <v>660</v>
      </c>
    </row>
    <row r="58" spans="1:1" ht="79.2">
      <c r="A58" s="89" t="s">
        <v>661</v>
      </c>
    </row>
    <row r="60" spans="1:1" ht="66">
      <c r="A60" s="89" t="s">
        <v>2694</v>
      </c>
    </row>
    <row r="61" spans="1:1">
      <c r="A61" s="89"/>
    </row>
    <row r="62" spans="1:1" ht="26.4">
      <c r="A62" s="89" t="s">
        <v>665</v>
      </c>
    </row>
    <row r="64" spans="1:1" ht="26.4">
      <c r="A64" s="89" t="s">
        <v>1166</v>
      </c>
    </row>
    <row r="66" spans="1:1" ht="30" customHeight="1">
      <c r="A66" s="89" t="s">
        <v>2695</v>
      </c>
    </row>
    <row r="67" spans="1:1">
      <c r="A67" s="90"/>
    </row>
    <row r="68" spans="1:1" ht="26.4">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26.4">
      <c r="A80" s="89" t="s">
        <v>506</v>
      </c>
    </row>
    <row r="81" spans="1:3">
      <c r="A81" s="91" t="s">
        <v>493</v>
      </c>
    </row>
    <row r="82" spans="1:3">
      <c r="A82" s="89" t="s">
        <v>494</v>
      </c>
    </row>
    <row r="83" spans="1:3">
      <c r="A83" s="89"/>
    </row>
    <row r="84" spans="1:3">
      <c r="A84" s="91" t="s">
        <v>675</v>
      </c>
    </row>
    <row r="85" spans="1:3" ht="39.6">
      <c r="A85" s="89" t="s">
        <v>505</v>
      </c>
    </row>
    <row r="86" spans="1:3">
      <c r="A86" s="91" t="s">
        <v>493</v>
      </c>
    </row>
    <row r="87" spans="1:3" ht="26.4">
      <c r="A87" s="89" t="s">
        <v>671</v>
      </c>
    </row>
    <row r="88" spans="1:3">
      <c r="A88" s="91" t="s">
        <v>658</v>
      </c>
    </row>
    <row r="89" spans="1:3" ht="26.4">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6.4">
      <c r="A100" s="89" t="s">
        <v>1167</v>
      </c>
    </row>
    <row r="101" spans="1:4" ht="52.8">
      <c r="A101" s="89" t="s">
        <v>677</v>
      </c>
    </row>
    <row r="102" spans="1:4" ht="26.4">
      <c r="A102" s="89" t="s">
        <v>1168</v>
      </c>
    </row>
    <row r="103" spans="1:4" ht="26.4">
      <c r="A103" s="89" t="s">
        <v>500</v>
      </c>
    </row>
    <row r="104" spans="1:4" ht="26.4">
      <c r="A104" s="89" t="s">
        <v>682</v>
      </c>
    </row>
    <row r="105" spans="1:4" ht="79.2">
      <c r="A105" s="89" t="s">
        <v>2701</v>
      </c>
      <c r="C105" s="145"/>
    </row>
    <row r="106" spans="1:4" ht="26.4">
      <c r="A106" s="89" t="s">
        <v>1161</v>
      </c>
    </row>
    <row r="107" spans="1:4">
      <c r="A107" s="91" t="s">
        <v>493</v>
      </c>
    </row>
    <row r="108" spans="1:4" ht="12" customHeight="1">
      <c r="A108" s="89" t="s">
        <v>501</v>
      </c>
    </row>
    <row r="109" spans="1:4" ht="12" customHeight="1">
      <c r="A109" s="89"/>
      <c r="D109" s="148" t="s">
        <v>806</v>
      </c>
    </row>
    <row r="110" spans="1:4" ht="26.4">
      <c r="A110" s="91" t="s">
        <v>2684</v>
      </c>
    </row>
    <row r="111" spans="1:4">
      <c r="A111" s="89"/>
    </row>
    <row r="112" spans="1:4" ht="99" customHeight="1">
      <c r="A112" s="89" t="s">
        <v>2702</v>
      </c>
    </row>
    <row r="113" spans="1:1" ht="45.75" customHeight="1">
      <c r="A113" s="89" t="s">
        <v>2703</v>
      </c>
    </row>
    <row r="114" spans="1:1" ht="57" customHeight="1">
      <c r="A114" s="89" t="s">
        <v>2597</v>
      </c>
    </row>
    <row r="115" spans="1:1" ht="158.4">
      <c r="A115" s="89" t="s">
        <v>2704</v>
      </c>
    </row>
    <row r="117" spans="1:1">
      <c r="A117" s="91" t="s">
        <v>659</v>
      </c>
    </row>
    <row r="118" spans="1:1">
      <c r="A118" s="89" t="s">
        <v>502</v>
      </c>
    </row>
    <row r="119" spans="1:1">
      <c r="A119" s="89" t="s">
        <v>668</v>
      </c>
    </row>
    <row r="120" spans="1:1" ht="26.4">
      <c r="A120" s="89" t="s">
        <v>667</v>
      </c>
    </row>
    <row r="121" spans="1:1">
      <c r="A121" s="89" t="s">
        <v>666</v>
      </c>
    </row>
    <row r="122" spans="1:1" ht="26.4">
      <c r="A122" s="89" t="s">
        <v>503</v>
      </c>
    </row>
    <row r="123" spans="1:1" ht="26.4">
      <c r="A123" s="89" t="s">
        <v>669</v>
      </c>
    </row>
    <row r="124" spans="1:1" ht="39.6">
      <c r="A124" s="89" t="s">
        <v>678</v>
      </c>
    </row>
    <row r="125" spans="1:1">
      <c r="A125" s="91" t="s">
        <v>493</v>
      </c>
    </row>
    <row r="126" spans="1:1" ht="39.6">
      <c r="A126" s="89" t="s">
        <v>504</v>
      </c>
    </row>
    <row r="127" spans="1:1">
      <c r="A127" s="89"/>
    </row>
    <row r="128" spans="1:1">
      <c r="A128" s="91" t="s">
        <v>1169</v>
      </c>
    </row>
    <row r="129" spans="1:1" ht="52.8">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D1" sqref="D1"/>
    </sheetView>
  </sheetViews>
  <sheetFormatPr defaultColWidth="9.109375" defaultRowHeight="13.2"/>
  <cols>
    <col min="1" max="1" width="14.44140625" style="129" customWidth="1"/>
    <col min="2" max="2" width="43.5546875" style="129" customWidth="1"/>
    <col min="3" max="3" width="17.109375" style="129" customWidth="1"/>
    <col min="4" max="4" width="11.33203125" style="129" bestFit="1" customWidth="1"/>
    <col min="5" max="5" width="16.109375" style="129" customWidth="1"/>
    <col min="6" max="10" width="9.109375" style="129"/>
    <col min="11" max="11" width="10.109375" style="141" bestFit="1" customWidth="1"/>
    <col min="12" max="16384" width="9.109375" style="129"/>
  </cols>
  <sheetData>
    <row r="1" spans="1:11" s="138" customFormat="1" ht="35.25" customHeight="1">
      <c r="A1" s="168" t="s">
        <v>2590</v>
      </c>
      <c r="B1" s="168"/>
      <c r="C1" s="169"/>
      <c r="D1" s="142">
        <v>42425</v>
      </c>
      <c r="E1" s="137" t="s">
        <v>2588</v>
      </c>
      <c r="K1" s="143">
        <v>42394</v>
      </c>
    </row>
    <row r="2" spans="1:11" ht="13.8">
      <c r="A2" s="130"/>
      <c r="B2" s="130"/>
      <c r="C2" s="130"/>
      <c r="K2" s="143">
        <v>42425</v>
      </c>
    </row>
    <row r="3" spans="1:11" ht="13.8">
      <c r="B3" s="131" t="s">
        <v>271</v>
      </c>
      <c r="C3" s="172" t="str">
        <f>INDEX(Adr!E:E,Doklady!B112+1)</f>
        <v>Slovenský zväz karate</v>
      </c>
      <c r="D3" s="172"/>
      <c r="E3" s="172"/>
      <c r="K3" s="143">
        <v>42454</v>
      </c>
    </row>
    <row r="4" spans="1:11" ht="13.8">
      <c r="B4" s="131" t="s">
        <v>345</v>
      </c>
      <c r="C4" s="129" t="str">
        <f>RIGHT("0000"&amp;INDEX(Adr!A:A,Doklady!B112+1),8)</f>
        <v>30811571</v>
      </c>
      <c r="K4" s="143">
        <v>42485</v>
      </c>
    </row>
    <row r="5" spans="1:11" ht="13.8">
      <c r="B5" s="131" t="s">
        <v>344</v>
      </c>
      <c r="C5" s="129" t="str">
        <f>INDEX(Adr!F:F,Doklady!B112+1)</f>
        <v>občianske združenie</v>
      </c>
      <c r="K5" s="143">
        <v>42515</v>
      </c>
    </row>
    <row r="6" spans="1:11" ht="13.8">
      <c r="B6" s="131" t="s">
        <v>347</v>
      </c>
      <c r="C6" s="129" t="str">
        <f>INDEX(Adr!G:G,Doklady!B112+1)&amp;", "&amp;INDEX(Adr!H:H,Doklady!B112+1)&amp;", "&amp;INDEX(Adr!I:I,Doklady!B112+1)</f>
        <v>Junácka 6, Bratislava 3, 832 80</v>
      </c>
      <c r="K6" s="143">
        <v>42546</v>
      </c>
    </row>
    <row r="7" spans="1:11" ht="13.8">
      <c r="B7" s="131" t="s">
        <v>510</v>
      </c>
      <c r="C7" s="129" t="str">
        <f>INDEX(Adr!J:J,Doklady!B112+1)</f>
        <v>SK5102000000001786663854</v>
      </c>
      <c r="K7" s="143">
        <v>42576</v>
      </c>
    </row>
    <row r="8" spans="1:11" ht="13.8">
      <c r="K8" s="143">
        <v>42607</v>
      </c>
    </row>
    <row r="9" spans="1:11" ht="40.799999999999997">
      <c r="A9" s="132" t="s">
        <v>410</v>
      </c>
      <c r="B9" s="132" t="s">
        <v>346</v>
      </c>
      <c r="C9" s="133" t="s">
        <v>2589</v>
      </c>
      <c r="D9" s="133" t="s">
        <v>2592</v>
      </c>
      <c r="E9" s="133" t="s">
        <v>1295</v>
      </c>
      <c r="K9" s="143">
        <v>42638</v>
      </c>
    </row>
    <row r="10" spans="1:11" ht="13.8">
      <c r="A10" s="132" t="s">
        <v>437</v>
      </c>
      <c r="B10" s="134" t="s">
        <v>348</v>
      </c>
      <c r="C10" s="139"/>
      <c r="D10" s="112">
        <f>Spolu!D10</f>
        <v>0</v>
      </c>
      <c r="E10" s="112">
        <f>C10-D10</f>
        <v>0</v>
      </c>
      <c r="K10" s="143">
        <v>42668</v>
      </c>
    </row>
    <row r="11" spans="1:11" ht="13.8">
      <c r="A11" s="132" t="s">
        <v>434</v>
      </c>
      <c r="B11" s="134" t="s">
        <v>349</v>
      </c>
      <c r="C11" s="139">
        <v>34000</v>
      </c>
      <c r="D11" s="112">
        <f>Spolu!D11</f>
        <v>43146.329999999994</v>
      </c>
      <c r="E11" s="112">
        <f>C11-D11</f>
        <v>-9146.3299999999945</v>
      </c>
      <c r="K11" s="143">
        <v>42699</v>
      </c>
    </row>
    <row r="12" spans="1:11" ht="13.8">
      <c r="A12" s="132" t="s">
        <v>435</v>
      </c>
      <c r="B12" s="134" t="s">
        <v>350</v>
      </c>
      <c r="C12" s="139">
        <v>14450</v>
      </c>
      <c r="D12" s="112">
        <f>Spolu!D12</f>
        <v>27400.41</v>
      </c>
      <c r="E12" s="112">
        <f>C12-D12</f>
        <v>-12950.41</v>
      </c>
      <c r="K12" s="143">
        <v>42729</v>
      </c>
    </row>
    <row r="13" spans="1:11" ht="13.8">
      <c r="A13" s="132" t="s">
        <v>436</v>
      </c>
      <c r="B13" s="134" t="s">
        <v>351</v>
      </c>
      <c r="C13" s="139"/>
      <c r="D13" s="112">
        <f>Spolu!D13</f>
        <v>0</v>
      </c>
      <c r="E13" s="112">
        <f>C13-D13</f>
        <v>0</v>
      </c>
      <c r="K13" s="143">
        <v>42760</v>
      </c>
    </row>
    <row r="14" spans="1:11" ht="13.8">
      <c r="A14" s="132" t="s">
        <v>5</v>
      </c>
      <c r="B14" s="134" t="s">
        <v>1162</v>
      </c>
      <c r="C14" s="139"/>
      <c r="D14" s="112">
        <f>Spolu!D14</f>
        <v>0</v>
      </c>
      <c r="E14" s="112">
        <f>C14-D14</f>
        <v>0</v>
      </c>
      <c r="K14" s="140"/>
    </row>
    <row r="15" spans="1:11" ht="13.8">
      <c r="A15" s="135"/>
      <c r="B15" s="135" t="s">
        <v>269</v>
      </c>
      <c r="C15" s="118">
        <f>SUM(C10:C14)</f>
        <v>48450</v>
      </c>
      <c r="D15" s="118">
        <f>SUM(D10:D14)</f>
        <v>70546.739999999991</v>
      </c>
      <c r="E15" s="118">
        <f>SUM(E10:E14)</f>
        <v>-22096.739999999994</v>
      </c>
      <c r="K15" s="140"/>
    </row>
    <row r="16" spans="1:11" ht="13.8">
      <c r="K16" s="140"/>
    </row>
    <row r="17" spans="1:5" ht="69" customHeight="1">
      <c r="A17" s="170" t="s">
        <v>2591</v>
      </c>
      <c r="B17" s="171"/>
      <c r="C17" s="171"/>
      <c r="D17" s="171"/>
      <c r="E17" s="171"/>
    </row>
  </sheetData>
  <sheetCalcPr fullCalcOnLoad="1"/>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abSelected="1" topLeftCell="A109" workbookViewId="0">
      <pane ySplit="18" topLeftCell="A159" activePane="bottomLeft" state="frozen"/>
      <selection activeCell="A109" sqref="A109"/>
      <selection pane="bottomLeft" activeCell="E161" sqref="E161"/>
    </sheetView>
  </sheetViews>
  <sheetFormatPr defaultColWidth="9.109375" defaultRowHeight="10.199999999999999"/>
  <cols>
    <col min="1" max="1" width="32.6640625" style="13" customWidth="1"/>
    <col min="2" max="2" width="10.88671875" style="43" bestFit="1" customWidth="1"/>
    <col min="3" max="3" width="12" style="43" bestFit="1" customWidth="1"/>
    <col min="4" max="4" width="10.109375" style="13" bestFit="1" customWidth="1"/>
    <col min="5" max="5" width="31.5546875" style="13" customWidth="1"/>
    <col min="6" max="6" width="23.88671875" style="13" customWidth="1"/>
    <col min="7" max="8" width="11.6640625" style="14" customWidth="1"/>
    <col min="9" max="9" width="5.44140625" style="3" customWidth="1"/>
    <col min="10" max="10" width="5.33203125" style="3" bestFit="1" customWidth="1"/>
    <col min="11" max="11" width="5" style="2" bestFit="1" customWidth="1"/>
    <col min="12" max="12" width="9.109375" style="2"/>
    <col min="13" max="13" width="41.88671875" style="2" bestFit="1" customWidth="1"/>
    <col min="14" max="16384" width="9.109375" style="2"/>
  </cols>
  <sheetData>
    <row r="1" spans="1:11" s="13" customFormat="1" hidden="1">
      <c r="A1" s="12">
        <f>COUNTIF(B2:B101,B1)</f>
        <v>14</v>
      </c>
      <c r="B1" s="42" t="str">
        <f>INDEX(Adr!A:A,B112+1)</f>
        <v>30811571</v>
      </c>
      <c r="C1" s="42"/>
      <c r="D1" s="12">
        <f>MATCH(B1,Dots!A:A,0)</f>
        <v>543</v>
      </c>
      <c r="G1" s="14"/>
      <c r="H1" s="14"/>
      <c r="I1" s="15"/>
      <c r="J1" s="15"/>
    </row>
    <row r="2" spans="1:11" s="13" customFormat="1" hidden="1">
      <c r="A2" s="13" t="str">
        <f>IF(B2=B$1,"("&amp;I2&amp;")"&amp;" - "&amp;INDEX(Dots!D:D,D2),"")</f>
        <v>(01) - športová reprezentácia SR a rozvoj športových odvetví (SR a zahraničie, celý rok 2016)</v>
      </c>
      <c r="B2" s="43" t="str">
        <f>INDEX(Dots!A:A,D2)</f>
        <v>30811571</v>
      </c>
      <c r="C2" s="43"/>
      <c r="D2" s="13">
        <f>D1</f>
        <v>543</v>
      </c>
      <c r="F2" s="14">
        <f>IF(B2=B$1,INDEX(Dots!E:E,D2),"")</f>
        <v>134900</v>
      </c>
      <c r="G2" s="14">
        <f t="shared" ref="G2:G33" si="0">SUMIF(A$127:A$20012,A2,G$127:G$20012)</f>
        <v>43146.329999999994</v>
      </c>
      <c r="H2" s="14">
        <f t="shared" ref="H2:H33" si="1">SUMIF(A$127:A$20012,A2,H$127:H$20012)</f>
        <v>500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30811571</v>
      </c>
      <c r="C3" s="43"/>
      <c r="D3" s="13">
        <f t="shared" ref="D3:D16" si="2">D2+1</f>
        <v>544</v>
      </c>
      <c r="F3" s="14">
        <f>IF(B3=B$1,INDEX(Dots!E:E,D3),"")</f>
        <v>57800</v>
      </c>
      <c r="G3" s="14">
        <f t="shared" si="0"/>
        <v>27400.41</v>
      </c>
      <c r="H3" s="14">
        <f t="shared" si="1"/>
        <v>5500</v>
      </c>
      <c r="I3" s="15" t="str">
        <f>IF(B3=B$1,INDEX(Dots!G:G,D3),"")</f>
        <v>01</v>
      </c>
      <c r="J3" s="15" t="str">
        <f>IF(B3=B$1,INDEX(Dots!H:H,D3),"")</f>
        <v>026 03</v>
      </c>
      <c r="K3" s="15">
        <f>IF(B3=B$1,INDEX(Dots!F:F,D3),"")</f>
        <v>0.05</v>
      </c>
    </row>
    <row r="4" spans="1:11" s="13" customFormat="1" hidden="1">
      <c r="A4" s="13" t="str">
        <f>IF(B4=B$1,"("&amp;I4&amp;")"&amp;" - "&amp;INDEX(Dots!D:D,D4),"")</f>
        <v>(03) - športovci Brázdová Ema, Merašická Nikoleta, Bačíková Ľudmila (za výsledok: 3. m. na MEJ)</v>
      </c>
      <c r="B4" s="43" t="str">
        <f>INDEX(Dots!A:A,D4)</f>
        <v>30811571</v>
      </c>
      <c r="C4" s="43"/>
      <c r="D4" s="13">
        <f t="shared" si="2"/>
        <v>545</v>
      </c>
      <c r="F4" s="14">
        <f>IF(B4=B$1,INDEX(Dots!E:E,D4),"")</f>
        <v>200</v>
      </c>
      <c r="G4" s="14">
        <f t="shared" si="0"/>
        <v>0</v>
      </c>
      <c r="H4" s="14">
        <f t="shared" si="1"/>
        <v>0</v>
      </c>
      <c r="I4" s="15" t="str">
        <f>IF(B4=B$1,INDEX(Dots!G:G,D4),"")</f>
        <v>03</v>
      </c>
      <c r="J4" s="15" t="str">
        <f>IF(B4=B$1,INDEX(Dots!H:H,D4),"")</f>
        <v>026 02</v>
      </c>
      <c r="K4" s="15">
        <f>IF(B4=B$1,INDEX(Dots!F:F,D4),"")</f>
        <v>0</v>
      </c>
    </row>
    <row r="5" spans="1:11" s="13" customFormat="1" hidden="1">
      <c r="A5" s="13" t="str">
        <f>IF(B5=B$1,"("&amp;I5&amp;")"&amp;" - "&amp;INDEX(Dots!D:D,D5),"")</f>
        <v>(03) - športovec Balciarová Dorota (za výsledok: 2. m. na ME 20)</v>
      </c>
      <c r="B5" s="43" t="str">
        <f>INDEX(Dots!A:A,D5)</f>
        <v>30811571</v>
      </c>
      <c r="C5" s="43"/>
      <c r="D5" s="13">
        <f t="shared" si="2"/>
        <v>546</v>
      </c>
      <c r="F5" s="14">
        <f>IF(B5=B$1,INDEX(Dots!E:E,D5),"")</f>
        <v>150</v>
      </c>
      <c r="G5" s="14">
        <f t="shared" si="0"/>
        <v>0</v>
      </c>
      <c r="H5" s="14">
        <f t="shared" si="1"/>
        <v>0</v>
      </c>
      <c r="I5" s="15" t="str">
        <f>IF(B5=B$1,INDEX(Dots!G:G,D5),"")</f>
        <v>03</v>
      </c>
      <c r="J5" s="15" t="str">
        <f>IF(B5=B$1,INDEX(Dots!H:H,D5),"")</f>
        <v>026 02</v>
      </c>
      <c r="K5" s="15">
        <f>IF(B5=B$1,INDEX(Dots!F:F,D5),"")</f>
        <v>0</v>
      </c>
    </row>
    <row r="6" spans="1:11" s="13" customFormat="1" hidden="1">
      <c r="A6" s="13" t="str">
        <f>IF(B6=B$1,"("&amp;I6&amp;")"&amp;" - "&amp;INDEX(Dots!D:D,D6),"")</f>
        <v>(03) - športovec Fabián Peter (za výsledok: 2. m. na ME 20)</v>
      </c>
      <c r="B6" s="43" t="str">
        <f>INDEX(Dots!A:A,D6)</f>
        <v>30811571</v>
      </c>
      <c r="C6" s="43"/>
      <c r="D6" s="13">
        <f t="shared" si="2"/>
        <v>547</v>
      </c>
      <c r="F6" s="14">
        <f>IF(B6=B$1,INDEX(Dots!E:E,D6),"")</f>
        <v>150</v>
      </c>
      <c r="G6" s="14">
        <f t="shared" si="0"/>
        <v>0</v>
      </c>
      <c r="H6" s="14">
        <f t="shared" si="1"/>
        <v>0</v>
      </c>
      <c r="I6" s="15" t="str">
        <f>IF(B6=B$1,INDEX(Dots!G:G,D6),"")</f>
        <v>03</v>
      </c>
      <c r="J6" s="15" t="str">
        <f>IF(B6=B$1,INDEX(Dots!H:H,D6),"")</f>
        <v>026 02</v>
      </c>
      <c r="K6" s="15">
        <f>IF(B6=B$1,INDEX(Dots!F:F,D6),"")</f>
        <v>0</v>
      </c>
    </row>
    <row r="7" spans="1:11" s="13" customFormat="1" hidden="1">
      <c r="A7" s="13" t="str">
        <f>IF(B7=B$1,"("&amp;I7&amp;")"&amp;" - "&amp;INDEX(Dots!D:D,D7),"")</f>
        <v>(03) - športovec Imrich Dominik (za výsledok: 3. m. na MEJ)</v>
      </c>
      <c r="B7" s="43" t="str">
        <f>INDEX(Dots!A:A,D7)</f>
        <v>30811571</v>
      </c>
      <c r="C7" s="43"/>
      <c r="D7" s="13">
        <f t="shared" si="2"/>
        <v>548</v>
      </c>
      <c r="F7" s="14">
        <f>IF(B7=B$1,INDEX(Dots!E:E,D7),"")</f>
        <v>100</v>
      </c>
      <c r="G7" s="14">
        <f t="shared" si="0"/>
        <v>0</v>
      </c>
      <c r="H7" s="14">
        <f t="shared" si="1"/>
        <v>0</v>
      </c>
      <c r="I7" s="15" t="str">
        <f>IF(B7=B$1,INDEX(Dots!G:G,D7),"")</f>
        <v>03</v>
      </c>
      <c r="J7" s="15" t="str">
        <f>IF(B7=B$1,INDEX(Dots!H:H,D7),"")</f>
        <v>026 02</v>
      </c>
      <c r="K7" s="15">
        <f>IF(B7=B$1,INDEX(Dots!F:F,D7),"")</f>
        <v>0</v>
      </c>
    </row>
    <row r="8" spans="1:11" s="13" customFormat="1" hidden="1">
      <c r="A8" s="13" t="str">
        <f>IF(B8=B$1,"("&amp;I8&amp;")"&amp;" - "&amp;INDEX(Dots!D:D,D8),"")</f>
        <v>(03) - športovec Lieskovský Matúš (za výsledok: 3. m. na ME 20)</v>
      </c>
      <c r="B8" s="43" t="str">
        <f>INDEX(Dots!A:A,D8)</f>
        <v>30811571</v>
      </c>
      <c r="C8" s="43"/>
      <c r="D8" s="13">
        <f t="shared" si="2"/>
        <v>549</v>
      </c>
      <c r="F8" s="14">
        <f>IF(B8=B$1,INDEX(Dots!E:E,D8),"")</f>
        <v>100</v>
      </c>
      <c r="G8" s="14">
        <f t="shared" si="0"/>
        <v>0</v>
      </c>
      <c r="H8" s="14">
        <f t="shared" si="1"/>
        <v>0</v>
      </c>
      <c r="I8" s="15" t="str">
        <f>IF(B8=B$1,INDEX(Dots!G:G,D8),"")</f>
        <v>03</v>
      </c>
      <c r="J8" s="15" t="str">
        <f>IF(B8=B$1,INDEX(Dots!H:H,D8),"")</f>
        <v>026 02</v>
      </c>
      <c r="K8" s="15">
        <f>IF(B8=B$1,INDEX(Dots!F:F,D8),"")</f>
        <v>0</v>
      </c>
    </row>
    <row r="9" spans="1:11" s="13" customFormat="1" hidden="1">
      <c r="A9" s="13" t="str">
        <f>IF(B9=B$1,"("&amp;I9&amp;")"&amp;" - "&amp;INDEX(Dots!D:D,D9),"")</f>
        <v>(03) - športovec Macejková Ina (za výsledok: 2. m. na MEJ)</v>
      </c>
      <c r="B9" s="43" t="str">
        <f>INDEX(Dots!A:A,D9)</f>
        <v>30811571</v>
      </c>
      <c r="C9" s="43"/>
      <c r="D9" s="13">
        <f t="shared" si="2"/>
        <v>550</v>
      </c>
      <c r="F9" s="14">
        <f>IF(B9=B$1,INDEX(Dots!E:E,D9),"")</f>
        <v>150</v>
      </c>
      <c r="G9" s="14">
        <f t="shared" si="0"/>
        <v>0</v>
      </c>
      <c r="H9" s="14">
        <f t="shared" si="1"/>
        <v>0</v>
      </c>
      <c r="I9" s="15" t="str">
        <f>IF(B9=B$1,INDEX(Dots!G:G,D9),"")</f>
        <v>03</v>
      </c>
      <c r="J9" s="15" t="str">
        <f>IF(B9=B$1,INDEX(Dots!H:H,D9),"")</f>
        <v>026 02</v>
      </c>
      <c r="K9" s="15">
        <f>IF(B9=B$1,INDEX(Dots!F:F,D9),"")</f>
        <v>0</v>
      </c>
    </row>
    <row r="10" spans="1:11" s="13" customFormat="1" hidden="1">
      <c r="A10" s="13" t="str">
        <f>IF(B10=B$1,"("&amp;I10&amp;")"&amp;" - "&amp;INDEX(Dots!D:D,D10),"")</f>
        <v>(03) - športovec Suchánková Ingrida (za výsledok: 3. m. na ME)</v>
      </c>
      <c r="B10" s="43" t="str">
        <f>INDEX(Dots!A:A,D10)</f>
        <v>30811571</v>
      </c>
      <c r="C10" s="43"/>
      <c r="D10" s="13">
        <f t="shared" si="2"/>
        <v>551</v>
      </c>
      <c r="F10" s="14">
        <f>IF(B10=B$1,INDEX(Dots!E:E,D10),"")</f>
        <v>200</v>
      </c>
      <c r="G10" s="14">
        <f t="shared" si="0"/>
        <v>0</v>
      </c>
      <c r="H10" s="14">
        <f t="shared" si="1"/>
        <v>0</v>
      </c>
      <c r="I10" s="15" t="str">
        <f>IF(B10=B$1,INDEX(Dots!G:G,D10),"")</f>
        <v>03</v>
      </c>
      <c r="J10" s="15" t="str">
        <f>IF(B10=B$1,INDEX(Dots!H:H,D10),"")</f>
        <v>026 02</v>
      </c>
      <c r="K10" s="15">
        <f>IF(B10=B$1,INDEX(Dots!F:F,D10),"")</f>
        <v>0</v>
      </c>
    </row>
    <row r="11" spans="1:11" s="13" customFormat="1" hidden="1">
      <c r="A11" s="13" t="str">
        <f>IF(B11=B$1,"("&amp;I11&amp;")"&amp;" - "&amp;INDEX(Dots!D:D,D11),"")</f>
        <v>(03) - tréner Čierna Dušana (za výsledok športovca: 3. m. MEJ - Ema Brázdová, Ľudmila Bačíková, Nikoleta Merašická (kata družstvo))</v>
      </c>
      <c r="B11" s="43" t="str">
        <f>INDEX(Dots!A:A,D11)</f>
        <v>30811571</v>
      </c>
      <c r="C11" s="43"/>
      <c r="D11" s="13">
        <f t="shared" si="2"/>
        <v>552</v>
      </c>
      <c r="F11" s="14">
        <f>IF(B11=B$1,INDEX(Dots!E:E,D11),"")</f>
        <v>330</v>
      </c>
      <c r="G11" s="14">
        <f t="shared" si="0"/>
        <v>0</v>
      </c>
      <c r="H11" s="14">
        <f t="shared" si="1"/>
        <v>0</v>
      </c>
      <c r="I11" s="15" t="str">
        <f>IF(B11=B$1,INDEX(Dots!G:G,D11),"")</f>
        <v>03</v>
      </c>
      <c r="J11" s="15" t="str">
        <f>IF(B11=B$1,INDEX(Dots!H:H,D11),"")</f>
        <v>026 02</v>
      </c>
      <c r="K11" s="15">
        <f>IF(B11=B$1,INDEX(Dots!F:F,D11),"")</f>
        <v>0</v>
      </c>
    </row>
    <row r="12" spans="1:11" s="13" customFormat="1" hidden="1">
      <c r="A12" s="13" t="str">
        <f>IF(B12=B$1,"("&amp;I12&amp;")"&amp;" - "&amp;INDEX(Dots!D:D,D12),"")</f>
        <v>(03) - tréner Farmadín Klaudio (za výsledok športovca: 2. m. MEJ - Ina Macejková (kumite do 48 kg))</v>
      </c>
      <c r="B12" s="43" t="str">
        <f>INDEX(Dots!A:A,D12)</f>
        <v>30811571</v>
      </c>
      <c r="C12" s="43"/>
      <c r="D12" s="13">
        <f t="shared" si="2"/>
        <v>553</v>
      </c>
      <c r="F12" s="14">
        <f>IF(B12=B$1,INDEX(Dots!E:E,D12),"")</f>
        <v>330</v>
      </c>
      <c r="G12" s="14">
        <f t="shared" si="0"/>
        <v>0</v>
      </c>
      <c r="H12" s="14">
        <f t="shared" si="1"/>
        <v>0</v>
      </c>
      <c r="I12" s="15" t="str">
        <f>IF(B12=B$1,INDEX(Dots!G:G,D12),"")</f>
        <v>03</v>
      </c>
      <c r="J12" s="15" t="str">
        <f>IF(B12=B$1,INDEX(Dots!H:H,D12),"")</f>
        <v>026 02</v>
      </c>
      <c r="K12" s="15">
        <f>IF(B12=B$1,INDEX(Dots!F:F,D12),"")</f>
        <v>0</v>
      </c>
    </row>
    <row r="13" spans="1:11" s="13" customFormat="1" hidden="1">
      <c r="A13" s="13" t="str">
        <f>IF(B13=B$1,"("&amp;I13&amp;")"&amp;" - "&amp;INDEX(Dots!D:D,D13),"")</f>
        <v>(03) - tréner Javorský Jaroslav (za výsledok športovca: 3. m. MEJ - Dominik Imrich (kumite do 55 kg))</v>
      </c>
      <c r="B13" s="43" t="str">
        <f>INDEX(Dots!A:A,D13)</f>
        <v>30811571</v>
      </c>
      <c r="C13" s="43"/>
      <c r="D13" s="13">
        <f t="shared" si="2"/>
        <v>554</v>
      </c>
      <c r="F13" s="14">
        <f>IF(B13=B$1,INDEX(Dots!E:E,D13),"")</f>
        <v>330</v>
      </c>
      <c r="G13" s="14">
        <f t="shared" si="0"/>
        <v>0</v>
      </c>
      <c r="H13" s="14">
        <f t="shared" si="1"/>
        <v>0</v>
      </c>
      <c r="I13" s="15" t="str">
        <f>IF(B13=B$1,INDEX(Dots!G:G,D13),"")</f>
        <v>03</v>
      </c>
      <c r="J13" s="15" t="str">
        <f>IF(B13=B$1,INDEX(Dots!H:H,D13),"")</f>
        <v>026 02</v>
      </c>
      <c r="K13" s="15">
        <f>IF(B13=B$1,INDEX(Dots!F:F,D13),"")</f>
        <v>0</v>
      </c>
    </row>
    <row r="14" spans="1:11" s="13" customFormat="1" hidden="1">
      <c r="A14" s="13" t="str">
        <f>IF(B14=B$1,"("&amp;I14&amp;")"&amp;" - "&amp;INDEX(Dots!D:D,D14),"")</f>
        <v>(03) - tréner Longa Ján (za výsledok športovca: 3. m. MEJ - Matúš Lieskovský (kumite do 75 kg))</v>
      </c>
      <c r="B14" s="43" t="str">
        <f>INDEX(Dots!A:A,D14)</f>
        <v>30811571</v>
      </c>
      <c r="C14" s="43"/>
      <c r="D14" s="13">
        <f t="shared" si="2"/>
        <v>555</v>
      </c>
      <c r="F14" s="14">
        <f>IF(B14=B$1,INDEX(Dots!E:E,D14),"")</f>
        <v>330</v>
      </c>
      <c r="G14" s="14">
        <f t="shared" si="0"/>
        <v>0</v>
      </c>
      <c r="H14" s="14">
        <f t="shared" si="1"/>
        <v>0</v>
      </c>
      <c r="I14" s="15" t="str">
        <f>IF(B14=B$1,INDEX(Dots!G:G,D14),"")</f>
        <v>03</v>
      </c>
      <c r="J14" s="15" t="str">
        <f>IF(B14=B$1,INDEX(Dots!H:H,D14),"")</f>
        <v>026 02</v>
      </c>
      <c r="K14" s="15">
        <f>IF(B14=B$1,INDEX(Dots!F:F,D14),"")</f>
        <v>0</v>
      </c>
    </row>
    <row r="15" spans="1:11" s="13" customFormat="1" hidden="1">
      <c r="A15" s="13" t="str">
        <f>IF(B15=B$1,"("&amp;I15&amp;")"&amp;" - "&amp;INDEX(Dots!D:D,D15),"")</f>
        <v>(03) - tréner Referovičová Klaudia (za výsledok športovca: 2. m. ME 20 - Peter Fabián (kata))</v>
      </c>
      <c r="B15" s="43" t="str">
        <f>INDEX(Dots!A:A,D15)</f>
        <v>30811571</v>
      </c>
      <c r="C15" s="43"/>
      <c r="D15" s="13">
        <f t="shared" si="2"/>
        <v>556</v>
      </c>
      <c r="F15" s="14">
        <f>IF(B15=B$1,INDEX(Dots!E:E,D15),"")</f>
        <v>330</v>
      </c>
      <c r="G15" s="14">
        <f t="shared" si="0"/>
        <v>0</v>
      </c>
      <c r="H15" s="14">
        <f t="shared" si="1"/>
        <v>0</v>
      </c>
      <c r="I15" s="15" t="str">
        <f>IF(B15=B$1,INDEX(Dots!G:G,D15),"")</f>
        <v>03</v>
      </c>
      <c r="J15" s="15" t="str">
        <f>IF(B15=B$1,INDEX(Dots!H:H,D15),"")</f>
        <v>026 02</v>
      </c>
      <c r="K15" s="15">
        <f>IF(B15=B$1,INDEX(Dots!F:F,D15),"")</f>
        <v>0</v>
      </c>
    </row>
    <row r="16" spans="1:11" s="13" customFormat="1" hidden="1">
      <c r="A16" s="13" t="str">
        <f>IF(B16=B$1,"("&amp;I16&amp;")"&amp;" - "&amp;INDEX(Dots!D:D,D16),"")</f>
        <v/>
      </c>
      <c r="B16" s="43" t="str">
        <f>INDEX(Dots!A:A,D16)</f>
        <v>31119247</v>
      </c>
      <c r="C16" s="43"/>
      <c r="D16" s="13">
        <f t="shared" si="2"/>
        <v>557</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31119247</v>
      </c>
      <c r="C17" s="43"/>
      <c r="D17" s="13">
        <f t="shared" ref="D17:D80" si="3">D16+1</f>
        <v>558</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31119247</v>
      </c>
      <c r="C18" s="43"/>
      <c r="D18" s="13">
        <f t="shared" si="3"/>
        <v>559</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31119247</v>
      </c>
      <c r="C19" s="43"/>
      <c r="D19" s="13">
        <f t="shared" si="3"/>
        <v>560</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31119247</v>
      </c>
      <c r="C20" s="43"/>
      <c r="D20" s="13">
        <f t="shared" si="3"/>
        <v>561</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31119247</v>
      </c>
      <c r="C21" s="43"/>
      <c r="D21" s="13">
        <f t="shared" si="3"/>
        <v>562</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31119247</v>
      </c>
      <c r="C22" s="43"/>
      <c r="D22" s="13">
        <f t="shared" si="3"/>
        <v>563</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31119247</v>
      </c>
      <c r="C23" s="43"/>
      <c r="D23" s="13">
        <f t="shared" si="3"/>
        <v>564</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31119247</v>
      </c>
      <c r="C24" s="43"/>
      <c r="D24" s="13">
        <f t="shared" si="3"/>
        <v>565</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31119247</v>
      </c>
      <c r="C25" s="43"/>
      <c r="D25" s="13">
        <f t="shared" si="3"/>
        <v>566</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31119247</v>
      </c>
      <c r="C26" s="43"/>
      <c r="D26" s="13">
        <f t="shared" si="3"/>
        <v>567</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31119247</v>
      </c>
      <c r="C27" s="43"/>
      <c r="D27" s="13">
        <f t="shared" si="3"/>
        <v>568</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30845386</v>
      </c>
      <c r="C28" s="43"/>
      <c r="D28" s="13">
        <f t="shared" si="3"/>
        <v>569</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30845386</v>
      </c>
      <c r="C29" s="43"/>
      <c r="D29" s="13">
        <f t="shared" si="3"/>
        <v>570</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30845386</v>
      </c>
      <c r="C30" s="43"/>
      <c r="D30" s="13">
        <f t="shared" si="3"/>
        <v>571</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30845386</v>
      </c>
      <c r="C31" s="43"/>
      <c r="D31" s="13">
        <f t="shared" si="3"/>
        <v>572</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30845386</v>
      </c>
      <c r="C32" s="43"/>
      <c r="D32" s="13">
        <f t="shared" si="3"/>
        <v>573</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30845386</v>
      </c>
      <c r="C33" s="43"/>
      <c r="D33" s="13">
        <f t="shared" si="3"/>
        <v>574</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30845386</v>
      </c>
      <c r="C34" s="43"/>
      <c r="D34" s="13">
        <f t="shared" si="3"/>
        <v>575</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30845386</v>
      </c>
      <c r="C35" s="43"/>
      <c r="D35" s="13">
        <f t="shared" si="3"/>
        <v>576</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30845386</v>
      </c>
      <c r="C36" s="43"/>
      <c r="D36" s="13">
        <f t="shared" si="3"/>
        <v>577</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30845386</v>
      </c>
      <c r="C37" s="43"/>
      <c r="D37" s="13">
        <f t="shared" si="3"/>
        <v>578</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30788714</v>
      </c>
      <c r="C38" s="43"/>
      <c r="D38" s="13">
        <f t="shared" si="3"/>
        <v>579</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30788714</v>
      </c>
      <c r="C39" s="43"/>
      <c r="D39" s="13">
        <f t="shared" si="3"/>
        <v>580</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30788714</v>
      </c>
      <c r="C40" s="43"/>
      <c r="D40" s="13">
        <f t="shared" si="3"/>
        <v>581</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30788714</v>
      </c>
      <c r="C41" s="43"/>
      <c r="D41" s="13">
        <f t="shared" si="3"/>
        <v>582</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00688339</v>
      </c>
      <c r="C42" s="43"/>
      <c r="D42" s="13">
        <f t="shared" si="3"/>
        <v>583</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00688339</v>
      </c>
      <c r="C43" s="43"/>
      <c r="D43" s="13">
        <f t="shared" si="3"/>
        <v>584</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00688339</v>
      </c>
      <c r="C44" s="43"/>
      <c r="D44" s="13">
        <f t="shared" si="3"/>
        <v>585</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30806518</v>
      </c>
      <c r="C45" s="43"/>
      <c r="D45" s="13">
        <f t="shared" si="3"/>
        <v>586</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30806518</v>
      </c>
      <c r="C46" s="43"/>
      <c r="D46" s="13">
        <f t="shared" si="3"/>
        <v>587</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30806518</v>
      </c>
      <c r="C47" s="43"/>
      <c r="D47" s="13">
        <f t="shared" si="3"/>
        <v>588</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30806518</v>
      </c>
      <c r="C48" s="43"/>
      <c r="D48" s="13">
        <f t="shared" si="3"/>
        <v>589</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30806518</v>
      </c>
      <c r="C49" s="43"/>
      <c r="D49" s="13">
        <f t="shared" si="3"/>
        <v>590</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30806518</v>
      </c>
      <c r="C50" s="43"/>
      <c r="D50" s="13">
        <f t="shared" si="3"/>
        <v>591</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31751075</v>
      </c>
      <c r="C51" s="43"/>
      <c r="D51" s="13">
        <f t="shared" si="3"/>
        <v>592</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31751075</v>
      </c>
      <c r="C52" s="43"/>
      <c r="D52" s="13">
        <f t="shared" si="3"/>
        <v>593</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37818058</v>
      </c>
      <c r="C53" s="43"/>
      <c r="D53" s="13">
        <f t="shared" si="3"/>
        <v>594</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37818058</v>
      </c>
      <c r="C54" s="43"/>
      <c r="D54" s="13">
        <f t="shared" si="3"/>
        <v>595</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37818058</v>
      </c>
      <c r="C55" s="43"/>
      <c r="D55" s="13">
        <f t="shared" si="3"/>
        <v>596</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37818058</v>
      </c>
      <c r="C56" s="43"/>
      <c r="D56" s="13">
        <f t="shared" si="3"/>
        <v>597</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37818058</v>
      </c>
      <c r="C57" s="43"/>
      <c r="D57" s="13">
        <f t="shared" si="3"/>
        <v>598</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37818058</v>
      </c>
      <c r="C58" s="43"/>
      <c r="D58" s="13">
        <f t="shared" si="3"/>
        <v>599</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37818058</v>
      </c>
      <c r="C59" s="43"/>
      <c r="D59" s="13">
        <f t="shared" si="3"/>
        <v>600</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37818058</v>
      </c>
      <c r="C60" s="43"/>
      <c r="D60" s="13">
        <f t="shared" si="3"/>
        <v>601</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37818058</v>
      </c>
      <c r="C61" s="43"/>
      <c r="D61" s="13">
        <f t="shared" si="3"/>
        <v>602</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00896896</v>
      </c>
      <c r="C62" s="43"/>
      <c r="D62" s="13">
        <f t="shared" si="3"/>
        <v>603</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00896896</v>
      </c>
      <c r="C63" s="43"/>
      <c r="D63" s="13">
        <f t="shared" si="3"/>
        <v>604</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00896896</v>
      </c>
      <c r="C64" s="43"/>
      <c r="D64" s="13">
        <f t="shared" si="3"/>
        <v>605</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00896896</v>
      </c>
      <c r="C65" s="43"/>
      <c r="D65" s="13">
        <f t="shared" si="3"/>
        <v>606</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00896896</v>
      </c>
      <c r="C66" s="43"/>
      <c r="D66" s="13">
        <f t="shared" si="3"/>
        <v>607</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00896896</v>
      </c>
      <c r="C67" s="43"/>
      <c r="D67" s="13">
        <f t="shared" si="3"/>
        <v>608</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00896896</v>
      </c>
      <c r="C68" s="43"/>
      <c r="D68" s="13">
        <f t="shared" si="3"/>
        <v>609</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00896896</v>
      </c>
      <c r="C69" s="43"/>
      <c r="D69" s="13">
        <f t="shared" si="3"/>
        <v>610</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31871526</v>
      </c>
      <c r="C70" s="43"/>
      <c r="D70" s="13">
        <f t="shared" si="3"/>
        <v>611</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31871526</v>
      </c>
      <c r="C71" s="43"/>
      <c r="D71" s="13">
        <f t="shared" si="3"/>
        <v>612</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31871526</v>
      </c>
      <c r="C72" s="43"/>
      <c r="D72" s="13">
        <f t="shared" si="3"/>
        <v>613</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31871526</v>
      </c>
      <c r="C73" s="43"/>
      <c r="D73" s="13">
        <f t="shared" si="3"/>
        <v>614</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12664863</v>
      </c>
      <c r="C74" s="43"/>
      <c r="D74" s="13">
        <f t="shared" si="3"/>
        <v>615</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12664863</v>
      </c>
      <c r="C75" s="43"/>
      <c r="D75" s="13">
        <f t="shared" si="3"/>
        <v>616</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12664863</v>
      </c>
      <c r="C76" s="43"/>
      <c r="D76" s="13">
        <f t="shared" si="3"/>
        <v>617</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12664863</v>
      </c>
      <c r="C77" s="43"/>
      <c r="D77" s="13">
        <f t="shared" si="3"/>
        <v>618</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12664863</v>
      </c>
      <c r="C78" s="43"/>
      <c r="D78" s="13">
        <f t="shared" si="3"/>
        <v>619</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12664863</v>
      </c>
      <c r="C79" s="43"/>
      <c r="D79" s="13">
        <f t="shared" si="3"/>
        <v>620</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12664863</v>
      </c>
      <c r="C80" s="43"/>
      <c r="D80" s="13">
        <f t="shared" si="3"/>
        <v>621</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12664863</v>
      </c>
      <c r="C81" s="43"/>
      <c r="D81" s="13">
        <f t="shared" ref="D81:D101" si="8">D80+1</f>
        <v>622</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12664863</v>
      </c>
      <c r="C82" s="43"/>
      <c r="D82" s="13">
        <f t="shared" si="8"/>
        <v>623</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12664863</v>
      </c>
      <c r="C83" s="43"/>
      <c r="D83" s="13">
        <f t="shared" si="8"/>
        <v>624</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12664863</v>
      </c>
      <c r="C84" s="43"/>
      <c r="D84" s="13">
        <f t="shared" si="8"/>
        <v>625</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12664863</v>
      </c>
      <c r="C85" s="43"/>
      <c r="D85" s="13">
        <f t="shared" si="8"/>
        <v>626</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12664863</v>
      </c>
      <c r="C86" s="43"/>
      <c r="D86" s="13">
        <f t="shared" si="8"/>
        <v>627</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12664863</v>
      </c>
      <c r="C87" s="43"/>
      <c r="D87" s="13">
        <f t="shared" si="8"/>
        <v>628</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12664863</v>
      </c>
      <c r="C88" s="43"/>
      <c r="D88" s="13">
        <f t="shared" si="8"/>
        <v>629</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12664863</v>
      </c>
      <c r="C89" s="43"/>
      <c r="D89" s="13">
        <f t="shared" si="8"/>
        <v>630</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12664863</v>
      </c>
      <c r="C90" s="43"/>
      <c r="D90" s="13">
        <f t="shared" si="8"/>
        <v>631</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12664863</v>
      </c>
      <c r="C91" s="43"/>
      <c r="D91" s="13">
        <f t="shared" si="8"/>
        <v>632</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12664863</v>
      </c>
      <c r="C92" s="43"/>
      <c r="D92" s="13">
        <f t="shared" si="8"/>
        <v>633</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12664863</v>
      </c>
      <c r="C93" s="43"/>
      <c r="D93" s="13">
        <f t="shared" si="8"/>
        <v>634</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12664863</v>
      </c>
      <c r="C94" s="43"/>
      <c r="D94" s="13">
        <f t="shared" si="8"/>
        <v>635</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12664863</v>
      </c>
      <c r="C95" s="43"/>
      <c r="D95" s="13">
        <f t="shared" si="8"/>
        <v>636</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31989373</v>
      </c>
      <c r="C96" s="43"/>
      <c r="D96" s="13">
        <f t="shared" si="8"/>
        <v>637</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31989373</v>
      </c>
      <c r="C97" s="43"/>
      <c r="D97" s="13">
        <f t="shared" si="8"/>
        <v>638</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31989373</v>
      </c>
      <c r="C98" s="43"/>
      <c r="D98" s="13">
        <f t="shared" si="8"/>
        <v>639</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31989373</v>
      </c>
      <c r="C99" s="43"/>
      <c r="D99" s="13">
        <f t="shared" si="8"/>
        <v>640</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37938941</v>
      </c>
      <c r="C100" s="43"/>
      <c r="D100" s="13">
        <f t="shared" si="8"/>
        <v>641</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37938941</v>
      </c>
      <c r="C101" s="43"/>
      <c r="D101" s="13">
        <f t="shared" si="8"/>
        <v>642</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02" hidden="1">
      <c r="B105" s="43"/>
      <c r="C105" s="43"/>
      <c r="E105" s="56" t="s">
        <v>683</v>
      </c>
      <c r="G105" s="14"/>
      <c r="H105" s="14"/>
      <c r="I105" s="15"/>
      <c r="J105" s="15"/>
    </row>
    <row r="106" spans="1:11" s="13" customFormat="1" ht="51" hidden="1">
      <c r="B106" s="43"/>
      <c r="C106" s="43"/>
      <c r="E106" s="56" t="s">
        <v>1155</v>
      </c>
      <c r="G106" s="14"/>
      <c r="H106" s="14"/>
      <c r="I106" s="15"/>
      <c r="J106" s="15"/>
    </row>
    <row r="107" spans="1:11" s="13" customFormat="1" ht="40.799999999999997" hidden="1">
      <c r="B107" s="43"/>
      <c r="C107" s="43"/>
      <c r="E107" s="57" t="s">
        <v>684</v>
      </c>
      <c r="G107" s="14"/>
      <c r="H107" s="14"/>
      <c r="I107" s="15"/>
      <c r="J107" s="15"/>
    </row>
    <row r="108" spans="1:11" s="13" customFormat="1" ht="173.4" hidden="1">
      <c r="B108" s="50"/>
      <c r="C108" s="50"/>
      <c r="E108" s="56" t="s">
        <v>685</v>
      </c>
      <c r="G108" s="14"/>
      <c r="H108" s="14"/>
      <c r="I108" s="15"/>
      <c r="J108" s="15"/>
    </row>
    <row r="109" spans="1:11" s="17" customFormat="1" ht="15.6">
      <c r="A109" s="177" t="s">
        <v>1277</v>
      </c>
      <c r="B109" s="177"/>
      <c r="C109" s="177"/>
      <c r="D109" s="177"/>
      <c r="E109" s="177"/>
      <c r="F109" s="177"/>
      <c r="G109" s="177"/>
      <c r="H109" s="177"/>
      <c r="I109" s="16"/>
      <c r="J109" s="16"/>
    </row>
    <row r="110" spans="1:11" s="17" customFormat="1" ht="31.5" customHeight="1">
      <c r="A110" s="178" t="s">
        <v>2685</v>
      </c>
      <c r="B110" s="179"/>
      <c r="C110" s="179"/>
      <c r="D110" s="179"/>
      <c r="E110" s="179"/>
      <c r="F110" s="179"/>
      <c r="G110" s="179"/>
      <c r="H110" s="179"/>
      <c r="I110" s="19"/>
      <c r="J110" s="19"/>
    </row>
    <row r="111" spans="1:11" s="17" customFormat="1" ht="13.8">
      <c r="A111" s="18"/>
      <c r="B111" s="44"/>
      <c r="C111" s="44"/>
      <c r="D111" s="18"/>
      <c r="E111" s="146"/>
      <c r="F111" s="18"/>
      <c r="G111" s="21"/>
      <c r="H111" s="52" t="s">
        <v>449</v>
      </c>
      <c r="I111" s="19"/>
      <c r="J111" s="19"/>
    </row>
    <row r="112" spans="1:11" s="17" customFormat="1" ht="15.9" customHeight="1">
      <c r="A112" s="20" t="s">
        <v>271</v>
      </c>
      <c r="B112" s="45">
        <v>43</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3.2">
      <c r="A114" s="8" t="s">
        <v>443</v>
      </c>
      <c r="C114" s="53"/>
      <c r="D114" s="53"/>
      <c r="E114" s="53"/>
      <c r="F114" s="53"/>
      <c r="G114" s="53"/>
      <c r="H114" s="53"/>
      <c r="I114" s="41"/>
    </row>
    <row r="115" spans="1:10" s="8" customFormat="1" ht="13.2">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3.2">
      <c r="A117" s="8" t="s">
        <v>1163</v>
      </c>
      <c r="C117" s="53"/>
      <c r="D117" s="53"/>
      <c r="E117" s="53"/>
      <c r="F117" s="53"/>
      <c r="G117" s="53"/>
      <c r="H117" s="53"/>
      <c r="I117" s="41"/>
    </row>
    <row r="118" spans="1:10" s="8" customFormat="1" ht="13.2">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3.2">
      <c r="A120" s="5" t="str">
        <f ca="1">"Dátum: "&amp; TEXT(NOW(),"d.m.yyyy")</f>
        <v>Dátum: 14.4.2016</v>
      </c>
      <c r="B120" s="47"/>
      <c r="C120" s="47"/>
      <c r="F120" s="6"/>
      <c r="G120" s="6"/>
      <c r="H120" s="6"/>
    </row>
    <row r="121" spans="1:10" s="5" customFormat="1" ht="36.75" customHeight="1">
      <c r="A121" s="180" t="s">
        <v>2728</v>
      </c>
      <c r="B121" s="180"/>
      <c r="C121" s="180"/>
      <c r="D121" s="7"/>
      <c r="E121" s="180" t="s">
        <v>2727</v>
      </c>
      <c r="F121" s="180"/>
      <c r="G121" s="180"/>
      <c r="H121" s="180"/>
      <c r="I121" s="7"/>
    </row>
    <row r="122" spans="1:10" s="5" customFormat="1" ht="29.25" customHeight="1">
      <c r="A122" s="176" t="s">
        <v>487</v>
      </c>
      <c r="B122" s="176"/>
      <c r="C122" s="176"/>
      <c r="D122" s="106"/>
      <c r="E122" s="176" t="s">
        <v>2598</v>
      </c>
      <c r="F122" s="176"/>
      <c r="G122" s="176"/>
      <c r="H122" s="176"/>
      <c r="I122" s="7"/>
    </row>
    <row r="123" spans="1:10" s="17" customFormat="1" ht="3.75" customHeight="1">
      <c r="A123" s="20"/>
      <c r="B123" s="46"/>
      <c r="C123" s="46"/>
      <c r="D123" s="21"/>
      <c r="I123" s="7"/>
      <c r="J123" s="5"/>
    </row>
    <row r="124" spans="1:10" s="4" customFormat="1" ht="51">
      <c r="A124" s="22" t="s">
        <v>507</v>
      </c>
      <c r="B124" s="48" t="s">
        <v>441</v>
      </c>
      <c r="C124" s="22" t="s">
        <v>676</v>
      </c>
      <c r="D124" s="22" t="s">
        <v>439</v>
      </c>
      <c r="E124" s="22" t="s">
        <v>679</v>
      </c>
      <c r="F124" s="22" t="s">
        <v>438</v>
      </c>
      <c r="G124" s="23" t="s">
        <v>1159</v>
      </c>
      <c r="H124" s="23" t="s">
        <v>1160</v>
      </c>
      <c r="I124" s="7"/>
      <c r="J124" s="5"/>
    </row>
    <row r="125" spans="1:10" s="4" customFormat="1" ht="24.75" customHeight="1">
      <c r="A125" s="173" t="s">
        <v>1170</v>
      </c>
      <c r="B125" s="174"/>
      <c r="C125" s="174"/>
      <c r="D125" s="174"/>
      <c r="E125" s="174"/>
      <c r="F125" s="174"/>
      <c r="G125" s="174"/>
      <c r="H125" s="175"/>
      <c r="I125" s="7"/>
      <c r="J125" s="5"/>
    </row>
    <row r="126" spans="1:10" s="4" customFormat="1" ht="16.5" customHeight="1">
      <c r="A126" s="123"/>
      <c r="B126" s="123"/>
      <c r="C126" s="123"/>
      <c r="D126" s="123"/>
      <c r="E126" s="123"/>
      <c r="F126" s="123"/>
      <c r="G126" s="123"/>
      <c r="H126" s="123"/>
      <c r="I126" s="7"/>
      <c r="J126" s="5"/>
    </row>
    <row r="127" spans="1:10" ht="39.6">
      <c r="A127" s="9" t="s">
        <v>2714</v>
      </c>
      <c r="B127" t="s">
        <v>2715</v>
      </c>
      <c r="C127" t="s">
        <v>2716</v>
      </c>
      <c r="D127" s="150">
        <v>42385</v>
      </c>
      <c r="E127" s="151" t="s">
        <v>2811</v>
      </c>
      <c r="F127" t="s">
        <v>2717</v>
      </c>
      <c r="G127" s="153">
        <v>1778.03</v>
      </c>
      <c r="H127" s="155">
        <v>500</v>
      </c>
      <c r="I127" s="97"/>
      <c r="J127" s="8"/>
    </row>
    <row r="128" spans="1:10" ht="52.8">
      <c r="A128" s="9" t="s">
        <v>2714</v>
      </c>
      <c r="B128" t="s">
        <v>2718</v>
      </c>
      <c r="C128">
        <v>448</v>
      </c>
      <c r="D128" s="150">
        <v>42391</v>
      </c>
      <c r="E128" s="152" t="s">
        <v>2729</v>
      </c>
      <c r="F128" t="s">
        <v>2719</v>
      </c>
      <c r="G128" s="153">
        <v>610</v>
      </c>
      <c r="H128" s="154"/>
      <c r="I128" s="97"/>
      <c r="J128" s="8"/>
    </row>
    <row r="129" spans="1:18" ht="30.6">
      <c r="A129" s="9" t="s">
        <v>2714</v>
      </c>
      <c r="B129" t="s">
        <v>2734</v>
      </c>
      <c r="C129">
        <v>42016</v>
      </c>
      <c r="D129" s="150">
        <v>42402</v>
      </c>
      <c r="E129" s="152" t="s">
        <v>2758</v>
      </c>
      <c r="F129" t="s">
        <v>2735</v>
      </c>
      <c r="G129" s="153">
        <v>1040</v>
      </c>
      <c r="H129" s="154"/>
      <c r="I129" s="97"/>
      <c r="J129" s="8"/>
    </row>
    <row r="130" spans="1:18" ht="30.6">
      <c r="A130" s="9" t="s">
        <v>2714</v>
      </c>
      <c r="B130" s="157" t="s">
        <v>2736</v>
      </c>
      <c r="C130">
        <v>2016001</v>
      </c>
      <c r="D130" s="150">
        <v>42405</v>
      </c>
      <c r="E130" s="152" t="s">
        <v>2737</v>
      </c>
      <c r="F130" t="s">
        <v>2738</v>
      </c>
      <c r="G130" s="153">
        <v>500</v>
      </c>
      <c r="H130" s="154"/>
      <c r="I130" s="97"/>
      <c r="J130" s="8"/>
    </row>
    <row r="131" spans="1:18" ht="39.6">
      <c r="A131" s="9" t="s">
        <v>2714</v>
      </c>
      <c r="B131" s="157" t="s">
        <v>2739</v>
      </c>
      <c r="C131" s="157">
        <v>10192</v>
      </c>
      <c r="D131" s="150">
        <v>42405</v>
      </c>
      <c r="E131" s="152" t="s">
        <v>2759</v>
      </c>
      <c r="F131" t="s">
        <v>2740</v>
      </c>
      <c r="G131" s="153">
        <v>1138.1099999999999</v>
      </c>
      <c r="H131" s="154"/>
      <c r="I131" s="97"/>
      <c r="J131" s="8"/>
    </row>
    <row r="132" spans="1:18" ht="30.6">
      <c r="A132" s="9" t="s">
        <v>2714</v>
      </c>
      <c r="B132" s="157" t="s">
        <v>2741</v>
      </c>
      <c r="C132" s="157">
        <v>22016</v>
      </c>
      <c r="D132" s="150">
        <v>42412</v>
      </c>
      <c r="E132" s="152" t="s">
        <v>2812</v>
      </c>
      <c r="F132" t="s">
        <v>2742</v>
      </c>
      <c r="G132" s="153">
        <v>629</v>
      </c>
      <c r="H132" s="154"/>
      <c r="I132" s="97"/>
      <c r="J132" s="8"/>
    </row>
    <row r="133" spans="1:18" ht="39.6">
      <c r="A133" s="9" t="s">
        <v>2714</v>
      </c>
      <c r="B133" s="157" t="s">
        <v>2743</v>
      </c>
      <c r="C133" s="157">
        <v>3700142641</v>
      </c>
      <c r="D133" s="150">
        <v>42423</v>
      </c>
      <c r="E133" s="152" t="s">
        <v>2760</v>
      </c>
      <c r="F133" s="152" t="s">
        <v>2744</v>
      </c>
      <c r="G133" s="153">
        <v>822.08</v>
      </c>
      <c r="H133" s="154"/>
      <c r="I133" s="97"/>
      <c r="J133" s="8"/>
    </row>
    <row r="134" spans="1:18" ht="52.8">
      <c r="A134" s="57" t="s">
        <v>2714</v>
      </c>
      <c r="B134" s="156" t="s">
        <v>2745</v>
      </c>
      <c r="C134" s="156" t="s">
        <v>2746</v>
      </c>
      <c r="D134" s="158">
        <v>42428</v>
      </c>
      <c r="E134" s="159" t="s">
        <v>2747</v>
      </c>
      <c r="F134" s="156" t="s">
        <v>2748</v>
      </c>
      <c r="G134" s="156">
        <v>10314.379999999999</v>
      </c>
      <c r="H134" s="156"/>
      <c r="I134" s="97"/>
      <c r="J134" s="8"/>
    </row>
    <row r="135" spans="1:18" ht="30.6">
      <c r="A135" s="57" t="s">
        <v>2714</v>
      </c>
      <c r="B135" s="156" t="s">
        <v>2749</v>
      </c>
      <c r="C135" s="156">
        <v>40160084</v>
      </c>
      <c r="D135" s="158">
        <v>42429</v>
      </c>
      <c r="E135" s="160" t="s">
        <v>2750</v>
      </c>
      <c r="F135" s="156" t="s">
        <v>2751</v>
      </c>
      <c r="G135" s="161">
        <v>5000</v>
      </c>
      <c r="H135" s="156"/>
      <c r="I135" s="97"/>
      <c r="J135" s="8"/>
    </row>
    <row r="136" spans="1:18" ht="39.6">
      <c r="A136" s="9" t="s">
        <v>2714</v>
      </c>
      <c r="B136" s="156" t="s">
        <v>2761</v>
      </c>
      <c r="C136" s="156">
        <v>135</v>
      </c>
      <c r="D136" s="158">
        <v>42429</v>
      </c>
      <c r="E136" s="160" t="s">
        <v>2762</v>
      </c>
      <c r="F136" s="156" t="s">
        <v>2763</v>
      </c>
      <c r="G136" s="161">
        <v>888.64</v>
      </c>
      <c r="H136" s="156"/>
      <c r="I136" s="97"/>
      <c r="J136" s="8"/>
    </row>
    <row r="137" spans="1:18" ht="30.6">
      <c r="A137" s="9" t="s">
        <v>2714</v>
      </c>
      <c r="B137" s="156" t="s">
        <v>2764</v>
      </c>
      <c r="C137" s="156">
        <v>41600181</v>
      </c>
      <c r="D137" s="158">
        <v>42431</v>
      </c>
      <c r="E137" s="159" t="s">
        <v>2765</v>
      </c>
      <c r="F137" s="156" t="s">
        <v>2766</v>
      </c>
      <c r="G137" s="161">
        <v>184.8</v>
      </c>
      <c r="H137" s="156"/>
      <c r="I137" s="97"/>
      <c r="J137" s="8"/>
    </row>
    <row r="138" spans="1:18" ht="30.6">
      <c r="A138" s="9" t="s">
        <v>2714</v>
      </c>
      <c r="B138" s="156" t="s">
        <v>2767</v>
      </c>
      <c r="C138" s="156">
        <v>1160003</v>
      </c>
      <c r="D138" s="158">
        <v>42432</v>
      </c>
      <c r="E138" s="159" t="s">
        <v>2768</v>
      </c>
      <c r="F138" s="156" t="s">
        <v>2769</v>
      </c>
      <c r="G138" s="161">
        <v>360</v>
      </c>
      <c r="H138" s="156"/>
      <c r="I138" s="97"/>
      <c r="J138" s="8"/>
    </row>
    <row r="139" spans="1:18" ht="30.6">
      <c r="A139" s="9" t="s">
        <v>2714</v>
      </c>
      <c r="B139" s="156" t="s">
        <v>2770</v>
      </c>
      <c r="C139" s="156">
        <v>16002</v>
      </c>
      <c r="D139" s="158">
        <v>42436</v>
      </c>
      <c r="E139" s="159" t="s">
        <v>2771</v>
      </c>
      <c r="F139" s="156" t="s">
        <v>2772</v>
      </c>
      <c r="G139" s="161">
        <v>200</v>
      </c>
      <c r="H139" s="156"/>
      <c r="I139" s="97"/>
      <c r="J139" s="8"/>
    </row>
    <row r="140" spans="1:18" ht="30.6">
      <c r="A140" s="9" t="s">
        <v>2714</v>
      </c>
      <c r="B140" s="156" t="s">
        <v>2773</v>
      </c>
      <c r="C140" s="156">
        <v>2016011</v>
      </c>
      <c r="D140" s="158">
        <v>42440</v>
      </c>
      <c r="E140" s="159" t="s">
        <v>2813</v>
      </c>
      <c r="F140" s="156" t="s">
        <v>2774</v>
      </c>
      <c r="G140" s="161">
        <v>510</v>
      </c>
      <c r="H140" s="156"/>
      <c r="I140" s="97"/>
      <c r="J140" s="8"/>
    </row>
    <row r="141" spans="1:18" ht="30.6">
      <c r="A141" s="9" t="s">
        <v>2714</v>
      </c>
      <c r="B141" s="156" t="s">
        <v>2775</v>
      </c>
      <c r="C141" s="156">
        <v>20160005</v>
      </c>
      <c r="D141" s="158">
        <v>42440</v>
      </c>
      <c r="E141" s="159" t="s">
        <v>2814</v>
      </c>
      <c r="F141" s="156" t="s">
        <v>2776</v>
      </c>
      <c r="G141" s="161">
        <v>686</v>
      </c>
      <c r="H141" s="156"/>
      <c r="I141" s="97"/>
      <c r="J141" s="8"/>
    </row>
    <row r="142" spans="1:18" ht="66">
      <c r="A142" s="9" t="s">
        <v>2714</v>
      </c>
      <c r="B142" s="156" t="s">
        <v>2777</v>
      </c>
      <c r="C142" s="162" t="s">
        <v>2778</v>
      </c>
      <c r="D142" s="158">
        <v>42441</v>
      </c>
      <c r="E142" s="160" t="s">
        <v>2815</v>
      </c>
      <c r="F142" s="156" t="s">
        <v>2717</v>
      </c>
      <c r="G142" s="161">
        <v>3212.92</v>
      </c>
      <c r="H142" s="156"/>
      <c r="I142" s="97"/>
      <c r="J142" s="8"/>
    </row>
    <row r="143" spans="1:18" ht="30.6">
      <c r="A143" s="9" t="s">
        <v>2714</v>
      </c>
      <c r="B143" s="156" t="s">
        <v>2779</v>
      </c>
      <c r="C143" s="162">
        <v>4595</v>
      </c>
      <c r="D143" s="158">
        <v>42443</v>
      </c>
      <c r="E143" s="160" t="s">
        <v>2780</v>
      </c>
      <c r="F143" s="156" t="s">
        <v>2781</v>
      </c>
      <c r="G143" s="161">
        <v>285.45999999999998</v>
      </c>
      <c r="H143" s="156"/>
      <c r="I143" s="97"/>
      <c r="J143" s="8"/>
      <c r="M143" s="98"/>
      <c r="N143" s="98"/>
      <c r="O143" s="98"/>
      <c r="P143" s="98"/>
      <c r="Q143" s="98"/>
      <c r="R143" s="98"/>
    </row>
    <row r="144" spans="1:18" ht="39.6">
      <c r="A144" s="9" t="s">
        <v>2714</v>
      </c>
      <c r="B144" s="156" t="s">
        <v>2782</v>
      </c>
      <c r="C144" s="156">
        <v>6004522016</v>
      </c>
      <c r="D144" s="158">
        <v>42445</v>
      </c>
      <c r="E144" s="159" t="s">
        <v>2783</v>
      </c>
      <c r="F144" s="159" t="s">
        <v>2784</v>
      </c>
      <c r="G144" s="161">
        <v>166</v>
      </c>
      <c r="H144" s="156"/>
      <c r="I144" s="97"/>
      <c r="J144" s="8"/>
      <c r="M144" s="98"/>
      <c r="N144" s="98"/>
      <c r="O144" s="98"/>
      <c r="P144" s="98"/>
      <c r="Q144" s="98"/>
      <c r="R144" s="98"/>
    </row>
    <row r="145" spans="1:18" ht="30.6">
      <c r="A145" s="9" t="s">
        <v>2714</v>
      </c>
      <c r="B145" s="156" t="s">
        <v>2785</v>
      </c>
      <c r="C145" s="156">
        <v>2016010</v>
      </c>
      <c r="D145" s="158">
        <v>42445</v>
      </c>
      <c r="E145" s="159" t="s">
        <v>2816</v>
      </c>
      <c r="F145" s="156" t="s">
        <v>2774</v>
      </c>
      <c r="G145" s="161">
        <v>240</v>
      </c>
      <c r="H145" s="156"/>
      <c r="I145" s="97"/>
      <c r="J145" s="8"/>
      <c r="M145" s="98"/>
      <c r="N145" s="98"/>
      <c r="O145" s="98"/>
      <c r="P145" s="98"/>
      <c r="Q145" s="98"/>
      <c r="R145" s="98"/>
    </row>
    <row r="146" spans="1:18" ht="39.6">
      <c r="A146" s="9" t="s">
        <v>2714</v>
      </c>
      <c r="B146" s="156" t="s">
        <v>2786</v>
      </c>
      <c r="C146" s="156">
        <v>416025</v>
      </c>
      <c r="D146" s="158">
        <v>42446</v>
      </c>
      <c r="E146" s="159" t="s">
        <v>2817</v>
      </c>
      <c r="F146" s="156" t="s">
        <v>2787</v>
      </c>
      <c r="G146" s="161">
        <v>2643.4</v>
      </c>
      <c r="H146" s="156"/>
      <c r="I146" s="97"/>
      <c r="J146" s="8"/>
      <c r="O146" s="98"/>
      <c r="P146" s="98"/>
      <c r="Q146" s="98"/>
      <c r="R146" s="98"/>
    </row>
    <row r="147" spans="1:18" ht="30.6">
      <c r="A147" s="9" t="s">
        <v>2714</v>
      </c>
      <c r="B147" s="156" t="s">
        <v>2788</v>
      </c>
      <c r="C147" s="156">
        <v>1201602169</v>
      </c>
      <c r="D147" s="158">
        <v>42446</v>
      </c>
      <c r="E147" s="159" t="s">
        <v>2789</v>
      </c>
      <c r="F147" s="156" t="s">
        <v>2790</v>
      </c>
      <c r="G147" s="161">
        <v>2083.1</v>
      </c>
      <c r="H147" s="156"/>
      <c r="I147" s="97"/>
      <c r="J147" s="8"/>
      <c r="O147" s="98"/>
      <c r="P147" s="98"/>
      <c r="Q147" s="98"/>
      <c r="R147" s="98"/>
    </row>
    <row r="148" spans="1:18" ht="30.6">
      <c r="A148" s="9" t="s">
        <v>2714</v>
      </c>
      <c r="B148" s="156" t="s">
        <v>2791</v>
      </c>
      <c r="C148" s="156">
        <v>160100001</v>
      </c>
      <c r="D148" s="158">
        <v>42446</v>
      </c>
      <c r="E148" s="159" t="s">
        <v>2792</v>
      </c>
      <c r="F148" s="156" t="s">
        <v>2793</v>
      </c>
      <c r="G148" s="161">
        <v>3300</v>
      </c>
      <c r="H148" s="156"/>
      <c r="I148" s="97"/>
      <c r="J148" s="8"/>
      <c r="O148" s="98"/>
      <c r="P148" s="98"/>
      <c r="Q148" s="98"/>
      <c r="R148" s="98"/>
    </row>
    <row r="149" spans="1:18" ht="66">
      <c r="A149" s="9" t="s">
        <v>2714</v>
      </c>
      <c r="B149" s="156" t="s">
        <v>2794</v>
      </c>
      <c r="C149" s="156">
        <v>63502514</v>
      </c>
      <c r="D149" s="158">
        <v>42449</v>
      </c>
      <c r="E149" s="160" t="s">
        <v>2810</v>
      </c>
      <c r="F149" s="156" t="s">
        <v>2717</v>
      </c>
      <c r="G149" s="161">
        <v>5196.45</v>
      </c>
      <c r="H149" s="156"/>
      <c r="I149" s="97"/>
      <c r="J149" s="8"/>
      <c r="O149" s="98"/>
      <c r="P149" s="98"/>
      <c r="Q149" s="98"/>
      <c r="R149" s="98"/>
    </row>
    <row r="150" spans="1:18" ht="30.6">
      <c r="A150" s="9" t="s">
        <v>2714</v>
      </c>
      <c r="B150" s="156" t="s">
        <v>2795</v>
      </c>
      <c r="C150" s="162" t="s">
        <v>2796</v>
      </c>
      <c r="D150" s="158">
        <v>42451</v>
      </c>
      <c r="E150" s="159" t="s">
        <v>2797</v>
      </c>
      <c r="F150" s="156" t="s">
        <v>2798</v>
      </c>
      <c r="G150" s="161">
        <v>1208.96</v>
      </c>
      <c r="H150" s="156"/>
      <c r="I150" s="97"/>
      <c r="J150" s="8"/>
      <c r="O150" s="98"/>
      <c r="P150" s="98"/>
      <c r="Q150" s="98"/>
      <c r="R150" s="98"/>
    </row>
    <row r="151" spans="1:18" ht="30.6">
      <c r="A151" s="9" t="s">
        <v>2714</v>
      </c>
      <c r="B151" s="156" t="s">
        <v>2799</v>
      </c>
      <c r="C151" s="156">
        <v>1235</v>
      </c>
      <c r="D151" s="158">
        <v>42458</v>
      </c>
      <c r="E151" s="159" t="s">
        <v>2818</v>
      </c>
      <c r="F151" s="156" t="s">
        <v>2781</v>
      </c>
      <c r="G151" s="161">
        <v>149</v>
      </c>
      <c r="H151" s="156"/>
      <c r="I151" s="97"/>
      <c r="J151" s="8"/>
      <c r="O151" s="98"/>
      <c r="P151" s="98"/>
      <c r="Q151" s="98"/>
      <c r="R151" s="98"/>
    </row>
    <row r="152" spans="1:18" ht="52.8">
      <c r="A152" s="9" t="s">
        <v>2720</v>
      </c>
      <c r="B152" t="s">
        <v>2721</v>
      </c>
      <c r="C152">
        <v>162000008</v>
      </c>
      <c r="D152" s="150">
        <v>42376</v>
      </c>
      <c r="E152" s="152" t="s">
        <v>2730</v>
      </c>
      <c r="F152" t="s">
        <v>2819</v>
      </c>
      <c r="G152" s="153">
        <v>8810</v>
      </c>
      <c r="H152" s="155">
        <v>3000</v>
      </c>
      <c r="I152" s="97"/>
      <c r="J152" s="8"/>
      <c r="O152" s="98"/>
      <c r="P152" s="98"/>
      <c r="Q152" s="98"/>
      <c r="R152" s="98"/>
    </row>
    <row r="153" spans="1:18" ht="52.8">
      <c r="A153" s="9" t="s">
        <v>2720</v>
      </c>
      <c r="B153" t="s">
        <v>2722</v>
      </c>
      <c r="C153">
        <v>16001</v>
      </c>
      <c r="D153" s="150">
        <v>42394</v>
      </c>
      <c r="E153" s="152" t="s">
        <v>2731</v>
      </c>
      <c r="F153" t="s">
        <v>2723</v>
      </c>
      <c r="G153" s="153">
        <v>10253.4</v>
      </c>
      <c r="H153" s="155">
        <v>2500</v>
      </c>
      <c r="I153" s="97"/>
      <c r="J153" s="8"/>
    </row>
    <row r="154" spans="1:18" ht="52.8">
      <c r="A154" s="9" t="s">
        <v>2720</v>
      </c>
      <c r="B154" t="s">
        <v>2724</v>
      </c>
      <c r="C154">
        <v>270116</v>
      </c>
      <c r="D154" s="150">
        <v>42396</v>
      </c>
      <c r="E154" s="152" t="s">
        <v>2732</v>
      </c>
      <c r="F154" t="s">
        <v>2725</v>
      </c>
      <c r="G154" s="153">
        <v>2670</v>
      </c>
      <c r="H154" s="154"/>
      <c r="I154" s="97"/>
      <c r="J154" s="8"/>
    </row>
    <row r="155" spans="1:18" ht="52.8">
      <c r="A155" s="9" t="s">
        <v>2720</v>
      </c>
      <c r="B155" t="s">
        <v>2726</v>
      </c>
      <c r="C155">
        <v>29011677</v>
      </c>
      <c r="D155" s="150">
        <v>42400</v>
      </c>
      <c r="E155" s="152" t="s">
        <v>2733</v>
      </c>
      <c r="F155" t="s">
        <v>2723</v>
      </c>
      <c r="G155" s="153">
        <v>513.85</v>
      </c>
      <c r="H155" s="154"/>
      <c r="I155" s="97"/>
      <c r="J155" s="8"/>
    </row>
    <row r="156" spans="1:18" ht="66">
      <c r="A156" s="9" t="s">
        <v>2720</v>
      </c>
      <c r="B156" s="156" t="s">
        <v>2752</v>
      </c>
      <c r="C156" s="162" t="s">
        <v>2753</v>
      </c>
      <c r="D156" s="158">
        <v>42407</v>
      </c>
      <c r="E156" s="160" t="s">
        <v>2820</v>
      </c>
      <c r="F156" s="156" t="s">
        <v>2717</v>
      </c>
      <c r="G156" s="156">
        <v>618</v>
      </c>
      <c r="H156" s="156"/>
      <c r="I156" s="97"/>
      <c r="J156" s="8"/>
    </row>
    <row r="157" spans="1:18" ht="52.8">
      <c r="A157" s="9" t="s">
        <v>2720</v>
      </c>
      <c r="B157" s="156" t="s">
        <v>2754</v>
      </c>
      <c r="C157" s="156">
        <v>2016003</v>
      </c>
      <c r="D157" s="158">
        <v>42413</v>
      </c>
      <c r="E157" s="160" t="s">
        <v>2755</v>
      </c>
      <c r="F157" s="156" t="s">
        <v>2756</v>
      </c>
      <c r="G157" s="161">
        <v>3425.16</v>
      </c>
      <c r="H157" s="156"/>
      <c r="I157" s="97"/>
      <c r="J157" s="8"/>
    </row>
    <row r="158" spans="1:18" ht="26.4">
      <c r="A158" s="9" t="s">
        <v>2720</v>
      </c>
      <c r="B158" s="156" t="s">
        <v>2757</v>
      </c>
      <c r="C158" s="156">
        <v>222016</v>
      </c>
      <c r="D158" s="158">
        <v>42426</v>
      </c>
      <c r="E158" s="159" t="s">
        <v>2821</v>
      </c>
      <c r="F158" s="156" t="s">
        <v>2735</v>
      </c>
      <c r="G158" s="161">
        <v>380</v>
      </c>
      <c r="H158" s="156"/>
      <c r="I158" s="97"/>
      <c r="J158" s="8"/>
    </row>
    <row r="159" spans="1:18" ht="20.399999999999999">
      <c r="A159" s="9" t="s">
        <v>2720</v>
      </c>
      <c r="B159" s="156" t="s">
        <v>2800</v>
      </c>
      <c r="C159" s="156">
        <v>22016</v>
      </c>
      <c r="D159" s="158">
        <v>42431</v>
      </c>
      <c r="E159" s="156" t="s">
        <v>2801</v>
      </c>
      <c r="F159" s="156" t="s">
        <v>2802</v>
      </c>
      <c r="G159" s="161">
        <v>30</v>
      </c>
      <c r="H159" s="156"/>
    </row>
    <row r="160" spans="1:18" ht="39.6">
      <c r="A160" s="9" t="s">
        <v>2720</v>
      </c>
      <c r="B160" s="156" t="s">
        <v>2803</v>
      </c>
      <c r="C160" s="156">
        <v>1160001</v>
      </c>
      <c r="D160" s="158">
        <v>42432</v>
      </c>
      <c r="E160" s="160" t="s">
        <v>2804</v>
      </c>
      <c r="F160" s="156" t="s">
        <v>2769</v>
      </c>
      <c r="G160" s="161">
        <v>180</v>
      </c>
      <c r="H160" s="156"/>
    </row>
    <row r="161" spans="1:8" ht="39.6">
      <c r="A161" s="9" t="s">
        <v>2720</v>
      </c>
      <c r="B161" s="156" t="s">
        <v>2805</v>
      </c>
      <c r="C161" s="156">
        <v>2016083</v>
      </c>
      <c r="D161" s="158">
        <v>42443</v>
      </c>
      <c r="E161" s="160" t="s">
        <v>2806</v>
      </c>
      <c r="F161" s="156" t="s">
        <v>2807</v>
      </c>
      <c r="G161" s="156">
        <v>220</v>
      </c>
      <c r="H161" s="156"/>
    </row>
    <row r="162" spans="1:8" ht="39.6">
      <c r="A162" s="9" t="s">
        <v>2720</v>
      </c>
      <c r="B162" s="156" t="s">
        <v>2808</v>
      </c>
      <c r="C162" s="156">
        <v>2016082</v>
      </c>
      <c r="D162" s="158">
        <v>42443</v>
      </c>
      <c r="E162" s="160" t="s">
        <v>2809</v>
      </c>
      <c r="F162" s="156" t="s">
        <v>2807</v>
      </c>
      <c r="G162" s="156">
        <v>300</v>
      </c>
      <c r="H162" s="156"/>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CalcPr fullCalcOnLoad="1"/>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63:C3030">
    <cfRule type="expression" dxfId="37" priority="35" stopIfTrue="1">
      <formula>$A163&lt;&gt;""</formula>
    </cfRule>
  </conditionalFormatting>
  <conditionalFormatting sqref="E163:F3030 H163:H3030">
    <cfRule type="expression" dxfId="36" priority="34" stopIfTrue="1">
      <formula>$A163&lt;&gt;""</formula>
    </cfRule>
  </conditionalFormatting>
  <conditionalFormatting sqref="A127:A3030">
    <cfRule type="expression" dxfId="35" priority="29" stopIfTrue="1">
      <formula>$A127&lt;&gt;""</formula>
    </cfRule>
  </conditionalFormatting>
  <conditionalFormatting sqref="B3003:C3005">
    <cfRule type="expression" dxfId="34" priority="27" stopIfTrue="1">
      <formula>$A3003&lt;&gt;""</formula>
    </cfRule>
  </conditionalFormatting>
  <conditionalFormatting sqref="E3003:F3005 H3003:H3005">
    <cfRule type="expression" dxfId="33" priority="26" stopIfTrue="1">
      <formula>$A3003&lt;&gt;""</formula>
    </cfRule>
  </conditionalFormatting>
  <conditionalFormatting sqref="A3003:A3005">
    <cfRule type="expression" dxfId="32" priority="25" stopIfTrue="1">
      <formula>$A3003&lt;&gt;""</formula>
    </cfRule>
  </conditionalFormatting>
  <conditionalFormatting sqref="D163:D3030">
    <cfRule type="expression" dxfId="31" priority="24" stopIfTrue="1">
      <formula>$A163&lt;&gt;""</formula>
    </cfRule>
  </conditionalFormatting>
  <conditionalFormatting sqref="D3003:D3005">
    <cfRule type="expression" dxfId="30" priority="23" stopIfTrue="1">
      <formula>$A3003&lt;&gt;""</formula>
    </cfRule>
  </conditionalFormatting>
  <conditionalFormatting sqref="G163:G3030">
    <cfRule type="expression" dxfId="29" priority="22" stopIfTrue="1">
      <formula>$A163&lt;&gt;""</formula>
    </cfRule>
  </conditionalFormatting>
  <conditionalFormatting sqref="G3003:G3005">
    <cfRule type="expression" dxfId="28" priority="21" stopIfTrue="1">
      <formula>$A3003&lt;&gt;""</formula>
    </cfRule>
  </conditionalFormatting>
  <conditionalFormatting sqref="B127:C128 B129:H133 B135:C135 E135 G135">
    <cfRule type="expression" dxfId="27" priority="20" stopIfTrue="1">
      <formula>$A127&lt;&gt;""</formula>
    </cfRule>
  </conditionalFormatting>
  <conditionalFormatting sqref="E127:F128 H127:H128">
    <cfRule type="expression" dxfId="26" priority="19" stopIfTrue="1">
      <formula>$A127&lt;&gt;""</formula>
    </cfRule>
  </conditionalFormatting>
  <conditionalFormatting sqref="D127:D128">
    <cfRule type="expression" dxfId="25" priority="18" stopIfTrue="1">
      <formula>$A127&lt;&gt;""</formula>
    </cfRule>
  </conditionalFormatting>
  <conditionalFormatting sqref="G127:G128">
    <cfRule type="expression" dxfId="24" priority="17" stopIfTrue="1">
      <formula>$A127&lt;&gt;""</formula>
    </cfRule>
  </conditionalFormatting>
  <conditionalFormatting sqref="E143 B137:B151">
    <cfRule type="expression" dxfId="23" priority="11" stopIfTrue="1">
      <formula>$A137&lt;&gt;""</formula>
    </cfRule>
  </conditionalFormatting>
  <conditionalFormatting sqref="E136">
    <cfRule type="expression" dxfId="22" priority="10" stopIfTrue="1">
      <formula>$A136&lt;&gt;""</formula>
    </cfRule>
  </conditionalFormatting>
  <conditionalFormatting sqref="B136:C136">
    <cfRule type="expression" dxfId="21" priority="12" stopIfTrue="1">
      <formula>$A136&lt;&gt;""</formula>
    </cfRule>
  </conditionalFormatting>
  <conditionalFormatting sqref="E142">
    <cfRule type="expression" dxfId="20" priority="9" stopIfTrue="1">
      <formula>$A142&lt;&gt;""</formula>
    </cfRule>
  </conditionalFormatting>
  <conditionalFormatting sqref="E149">
    <cfRule type="expression" dxfId="19" priority="8" stopIfTrue="1">
      <formula>$A149&lt;&gt;""</formula>
    </cfRule>
  </conditionalFormatting>
  <conditionalFormatting sqref="G152:G155 G157:G158">
    <cfRule type="expression" dxfId="18" priority="4" stopIfTrue="1">
      <formula>$A152&lt;&gt;""</formula>
    </cfRule>
  </conditionalFormatting>
  <conditionalFormatting sqref="E160">
    <cfRule type="expression" dxfId="17" priority="3" stopIfTrue="1">
      <formula>$A160&lt;&gt;""</formula>
    </cfRule>
  </conditionalFormatting>
  <conditionalFormatting sqref="E161">
    <cfRule type="expression" dxfId="16" priority="2" stopIfTrue="1">
      <formula>$A161&lt;&gt;""</formula>
    </cfRule>
  </conditionalFormatting>
  <conditionalFormatting sqref="E162">
    <cfRule type="expression" dxfId="15" priority="1" stopIfTrue="1">
      <formula>$A162&lt;&gt;""</formula>
    </cfRule>
  </conditionalFormatting>
  <conditionalFormatting sqref="B152:C155 C158 B157:B162">
    <cfRule type="expression" dxfId="14" priority="7" stopIfTrue="1">
      <formula>$A152&lt;&gt;""</formula>
    </cfRule>
  </conditionalFormatting>
  <conditionalFormatting sqref="E152:F155 H152:H155 E157:F157">
    <cfRule type="expression" dxfId="13" priority="6" stopIfTrue="1">
      <formula>$A152&lt;&gt;""</formula>
    </cfRule>
  </conditionalFormatting>
  <conditionalFormatting sqref="D152:D155">
    <cfRule type="expression" dxfId="12" priority="5" stopIfTrue="1">
      <formula>$A152&lt;&gt;""</formula>
    </cfRule>
  </conditionalFormatting>
  <dataValidations count="5">
    <dataValidation type="list" allowBlank="1" showInputMessage="1" showErrorMessage="1" sqref="A127:A3030">
      <formula1>OFFSET($A$1,1,0,$A$1,1)</formula1>
    </dataValidation>
    <dataValidation type="list" allowBlank="1" showInputMessage="1" sqref="E163:E3030">
      <formula1>$E$105:$E$108</formula1>
    </dataValidation>
    <dataValidation allowBlank="1" sqref="B163:C3030"/>
    <dataValidation type="decimal" operator="greaterThan" allowBlank="1" showInputMessage="1" showErrorMessage="1" sqref="H127:H133 G163:H3030 H152:H155">
      <formula1>0</formula1>
    </dataValidation>
    <dataValidation type="date" allowBlank="1" showInputMessage="1" showErrorMessage="1" sqref="D1:D126 D163:D6553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ColWidth="9.109375" defaultRowHeight="10.199999999999999"/>
  <cols>
    <col min="1" max="1" width="5.6640625" style="17" bestFit="1" customWidth="1"/>
    <col min="2" max="2" width="77.44140625" style="17" customWidth="1"/>
    <col min="3" max="7" width="11.6640625" style="25" customWidth="1"/>
    <col min="8" max="8" width="1.88671875" style="109" customWidth="1"/>
    <col min="9" max="9" width="59.5546875" style="17" bestFit="1" customWidth="1"/>
    <col min="10" max="10" width="9.109375" style="17"/>
    <col min="11" max="13" width="9.44140625" style="17" bestFit="1" customWidth="1"/>
    <col min="14" max="16384" width="9.109375" style="17"/>
  </cols>
  <sheetData>
    <row r="1" spans="1:8" ht="15.6">
      <c r="A1" s="177" t="s">
        <v>1277</v>
      </c>
      <c r="B1" s="177"/>
      <c r="C1" s="177"/>
      <c r="D1" s="177"/>
      <c r="E1" s="177"/>
      <c r="F1" s="177"/>
      <c r="G1" s="177"/>
      <c r="H1" s="108"/>
    </row>
    <row r="2" spans="1:8" ht="7.5" customHeight="1">
      <c r="C2" s="17"/>
      <c r="D2" s="17"/>
      <c r="E2" s="17"/>
      <c r="F2" s="17"/>
      <c r="G2" s="17"/>
    </row>
    <row r="3" spans="1:8" s="8" customFormat="1" ht="13.2">
      <c r="B3" s="24" t="s">
        <v>271</v>
      </c>
      <c r="C3" s="8" t="str">
        <f>INDEX(Adr!E:E,Doklady!B112+1)</f>
        <v>Slovenský zväz karate</v>
      </c>
      <c r="G3" s="55" t="str">
        <f>Doklady!H111</f>
        <v>V1</v>
      </c>
      <c r="H3" s="110"/>
    </row>
    <row r="4" spans="1:8" s="8" customFormat="1" ht="13.2">
      <c r="B4" s="24" t="s">
        <v>345</v>
      </c>
      <c r="C4" s="39" t="str">
        <f>RIGHT("0000"&amp;INDEX(Adr!A:A,Doklady!B112+1),8)</f>
        <v>30811571</v>
      </c>
      <c r="G4" s="55">
        <f>Doklady!H112</f>
        <v>42411</v>
      </c>
      <c r="H4" s="110"/>
    </row>
    <row r="5" spans="1:8" s="8" customFormat="1" ht="13.2">
      <c r="B5" s="24" t="s">
        <v>344</v>
      </c>
      <c r="C5" s="8" t="str">
        <f>INDEX(Adr!F:F,Doklady!B112+1)</f>
        <v>občianske združenie</v>
      </c>
      <c r="H5" s="110"/>
    </row>
    <row r="6" spans="1:8" s="8" customFormat="1" ht="13.2">
      <c r="B6" s="24" t="s">
        <v>347</v>
      </c>
      <c r="C6" s="8" t="str">
        <f>INDEX(Adr!G:G,Doklady!B112+1)&amp;", "&amp;INDEX(Adr!H:H,Doklady!B112+1)&amp;", "&amp;INDEX(Adr!I:I,Doklady!B112+1)</f>
        <v>Junácka 6, Bratislava 3, 832 80</v>
      </c>
      <c r="H6" s="110"/>
    </row>
    <row r="7" spans="1:8" s="8" customFormat="1" ht="13.2">
      <c r="B7" s="24" t="s">
        <v>510</v>
      </c>
      <c r="C7" s="8" t="str">
        <f>INDEX(Adr!J:J,Doklady!B112+1)</f>
        <v>SK5102000000001786663854</v>
      </c>
      <c r="H7" s="110"/>
    </row>
    <row r="8" spans="1:8" ht="17.25" customHeight="1"/>
    <row r="9" spans="1:8" ht="20.399999999999999">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137600</v>
      </c>
      <c r="D11" s="136">
        <f t="shared" si="0"/>
        <v>43146.329999999994</v>
      </c>
      <c r="E11" s="112"/>
      <c r="F11" s="112"/>
      <c r="G11" s="28">
        <f>SUMIF($A$29:$A$78,$A11,G$29:G$78)+G19</f>
        <v>96135.986499999999</v>
      </c>
    </row>
    <row r="12" spans="1:8" ht="12.75" customHeight="1">
      <c r="A12" s="26" t="s">
        <v>435</v>
      </c>
      <c r="B12" s="27" t="s">
        <v>350</v>
      </c>
      <c r="C12" s="28">
        <f t="shared" si="0"/>
        <v>57800</v>
      </c>
      <c r="D12" s="136">
        <f t="shared" si="0"/>
        <v>27400.41</v>
      </c>
      <c r="E12" s="112"/>
      <c r="F12" s="112"/>
      <c r="G12" s="28">
        <f>SUMIF($A$29:$A$78,$A12,G$29:G$78)</f>
        <v>30399.59</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195400</v>
      </c>
      <c r="D15" s="118"/>
      <c r="E15" s="118"/>
      <c r="F15" s="118"/>
      <c r="G15" s="118"/>
    </row>
    <row r="16" spans="1:8" ht="20.100000000000001" customHeight="1"/>
    <row r="17" spans="1:9" ht="20.399999999999999">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192700</v>
      </c>
      <c r="D18" s="112"/>
      <c r="E18" s="112"/>
      <c r="F18" s="112"/>
      <c r="G18" s="28">
        <f>SUMIF($H$29:$H$78,$A18,G$29:G$78)</f>
        <v>123835.5765</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2700</v>
      </c>
      <c r="D20" s="112"/>
      <c r="E20" s="112"/>
      <c r="F20" s="112"/>
      <c r="G20" s="28">
        <f t="shared" ref="G20:G26" si="2">SUMIF($H$29:$H$78,$A20,G$29:G$78)</f>
        <v>2700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0.399999999999999">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134900</v>
      </c>
      <c r="D29" s="114">
        <f>IF(C29&lt;&gt;"",Doklady!G2,"")</f>
        <v>43146.329999999994</v>
      </c>
      <c r="E29" s="30">
        <f>IF(C29&lt;&gt;"",IF(H29&lt;&gt;102,D29/(1-Doklady!K2)-D29,""),"")</f>
        <v>2270.8594736842133</v>
      </c>
      <c r="F29" s="28">
        <f>IF(C29&lt;&gt;"",IF(H29&lt;&gt;102,Doklady!H2,""),"")</f>
        <v>500</v>
      </c>
      <c r="G29" s="30">
        <f>IF(C29&lt;&gt;"",IF(H29&lt;&gt;102,IF(D29&gt;C29,"CHYBA!",-(MIN(D29-C29,(D29+F29)*(1-Doklady!K2)-C29))),""),"")</f>
        <v>93435.986499999999</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57800</v>
      </c>
      <c r="D30" s="114">
        <f>IF(C30&lt;&gt;"",Doklady!G3,"")</f>
        <v>27400.41</v>
      </c>
      <c r="E30" s="30">
        <f>IF(C30&lt;&gt;"",IF(H30&lt;&gt;102,D30/(1-Doklady!K3)-D30,""),"")</f>
        <v>1442.1268421052628</v>
      </c>
      <c r="F30" s="28">
        <f>IF(C30&lt;&gt;"",IF(H30&lt;&gt;102,Doklady!H3,""),"")</f>
        <v>5500</v>
      </c>
      <c r="G30" s="30">
        <f>IF(C30&lt;&gt;"",IF(H30&lt;&gt;102,IF(D30&gt;C30,"CHYBA!",-(MIN(D30-C30,(D30+F30)*(1-Doklady!K3)-C30))),""),"")</f>
        <v>30399.59</v>
      </c>
      <c r="H30" s="111" t="str">
        <f>Doklady!I3</f>
        <v>01</v>
      </c>
      <c r="I30" s="107" t="str">
        <f t="shared" ref="I30:I79" si="3">IF(C30&lt;&gt;"",IF(G30="CHYBA!","Vyúčtovaná dotácia je o "&amp;TEXT(D30-C30,"### ### ###,00")&amp;" eur väčšia ako poskytnutá. Opravte!",""),"")</f>
        <v/>
      </c>
    </row>
    <row r="31" spans="1:9" ht="12" customHeight="1">
      <c r="A31" s="29" t="str">
        <f>Doklady!J4</f>
        <v>026 02</v>
      </c>
      <c r="B31" s="29" t="str">
        <f>Doklady!A4</f>
        <v>(03) - športovci Brázdová Ema, Merašická Nikoleta, Bačíková Ľudmila (za výsledok: 3. m. na MEJ)</v>
      </c>
      <c r="C31" s="30">
        <f>IF(H31&gt;0,Doklady!F4,"")</f>
        <v>200</v>
      </c>
      <c r="D31" s="114">
        <f>IF(C31&lt;&gt;"",Doklady!G4,"")</f>
        <v>0</v>
      </c>
      <c r="E31" s="30">
        <f>IF(C31&lt;&gt;"",IF(H31&lt;&gt;102,D31/(1-Doklady!K4)-D31,""),"")</f>
        <v>0</v>
      </c>
      <c r="F31" s="28">
        <f>IF(C31&lt;&gt;"",IF(H31&lt;&gt;102,Doklady!H4,""),"")</f>
        <v>0</v>
      </c>
      <c r="G31" s="30">
        <f>IF(C31&lt;&gt;"",IF(H31&lt;&gt;102,IF(D31&gt;C31,"CHYBA!",-(MIN(D31-C31,(D31+F31)*(1-Doklady!K4)-C31))),""),"")</f>
        <v>200</v>
      </c>
      <c r="H31" s="111" t="str">
        <f>Doklady!I4</f>
        <v>03</v>
      </c>
      <c r="I31" s="107" t="str">
        <f t="shared" si="3"/>
        <v/>
      </c>
    </row>
    <row r="32" spans="1:9" ht="12" customHeight="1">
      <c r="A32" s="29" t="str">
        <f>Doklady!J5</f>
        <v>026 02</v>
      </c>
      <c r="B32" s="29" t="str">
        <f>Doklady!A5</f>
        <v>(03) - športovec Balciarová Dorota (za výsledok: 2. m. na ME 20)</v>
      </c>
      <c r="C32" s="30">
        <f>IF(H32&gt;0,Doklady!F5,"")</f>
        <v>150</v>
      </c>
      <c r="D32" s="114">
        <f>IF(C32&lt;&gt;"",Doklady!G5,"")</f>
        <v>0</v>
      </c>
      <c r="E32" s="30">
        <f>IF(C32&lt;&gt;"",IF(H32&lt;&gt;102,D32/(1-Doklady!K5)-D32,""),"")</f>
        <v>0</v>
      </c>
      <c r="F32" s="28">
        <f>IF(C32&lt;&gt;"",IF(H32&lt;&gt;102,Doklady!H5,""),"")</f>
        <v>0</v>
      </c>
      <c r="G32" s="30">
        <f>IF(C32&lt;&gt;"",IF(H32&lt;&gt;102,IF(D32&gt;C32,"CHYBA!",-(MIN(D32-C32,(D32+F32)*(1-Doklady!K5)-C32))),""),"")</f>
        <v>150</v>
      </c>
      <c r="H32" s="111" t="str">
        <f>Doklady!I5</f>
        <v>03</v>
      </c>
      <c r="I32" s="107" t="str">
        <f t="shared" si="3"/>
        <v/>
      </c>
    </row>
    <row r="33" spans="1:9" ht="12" customHeight="1">
      <c r="A33" s="29" t="str">
        <f>Doklady!J6</f>
        <v>026 02</v>
      </c>
      <c r="B33" s="29" t="str">
        <f>Doklady!A6</f>
        <v>(03) - športovec Fabián Peter (za výsledok: 2. m. na ME 20)</v>
      </c>
      <c r="C33" s="30">
        <f>IF(H33&gt;0,Doklady!F6,"")</f>
        <v>150</v>
      </c>
      <c r="D33" s="114">
        <f>IF(C33&lt;&gt;"",Doklady!G6,"")</f>
        <v>0</v>
      </c>
      <c r="E33" s="30">
        <f>IF(C33&lt;&gt;"",IF(H33&lt;&gt;102,D33/(1-Doklady!K6)-D33,""),"")</f>
        <v>0</v>
      </c>
      <c r="F33" s="28">
        <f>IF(C33&lt;&gt;"",IF(H33&lt;&gt;102,Doklady!H6,""),"")</f>
        <v>0</v>
      </c>
      <c r="G33" s="30">
        <f>IF(C33&lt;&gt;"",IF(H33&lt;&gt;102,IF(D33&gt;C33,"CHYBA!",-(MIN(D33-C33,(D33+F33)*(1-Doklady!K6)-C33))),""),"")</f>
        <v>150</v>
      </c>
      <c r="H33" s="111" t="str">
        <f>Doklady!I6</f>
        <v>03</v>
      </c>
      <c r="I33" s="107" t="str">
        <f t="shared" si="3"/>
        <v/>
      </c>
    </row>
    <row r="34" spans="1:9" ht="12" customHeight="1">
      <c r="A34" s="29" t="str">
        <f>Doklady!J7</f>
        <v>026 02</v>
      </c>
      <c r="B34" s="29" t="str">
        <f>Doklady!A7</f>
        <v>(03) - športovec Imrich Dominik (za výsledok: 3. m. na MEJ)</v>
      </c>
      <c r="C34" s="30">
        <f>IF(H34&gt;0,Doklady!F7,"")</f>
        <v>100</v>
      </c>
      <c r="D34" s="114">
        <f>IF(C34&lt;&gt;"",Doklady!G7,"")</f>
        <v>0</v>
      </c>
      <c r="E34" s="30">
        <f>IF(C34&lt;&gt;"",IF(H34&lt;&gt;102,D34/(1-Doklady!K7)-D34,""),"")</f>
        <v>0</v>
      </c>
      <c r="F34" s="28">
        <f>IF(C34&lt;&gt;"",IF(H34&lt;&gt;102,Doklady!H7,""),"")</f>
        <v>0</v>
      </c>
      <c r="G34" s="30">
        <f>IF(C34&lt;&gt;"",IF(H34&lt;&gt;102,IF(D34&gt;C34,"CHYBA!",-(MIN(D34-C34,(D34+F34)*(1-Doklady!K7)-C34))),""),"")</f>
        <v>100</v>
      </c>
      <c r="H34" s="111" t="str">
        <f>Doklady!I7</f>
        <v>03</v>
      </c>
      <c r="I34" s="107" t="str">
        <f t="shared" si="3"/>
        <v/>
      </c>
    </row>
    <row r="35" spans="1:9" ht="12" customHeight="1">
      <c r="A35" s="29" t="str">
        <f>Doklady!J8</f>
        <v>026 02</v>
      </c>
      <c r="B35" s="29" t="str">
        <f>Doklady!A8</f>
        <v>(03) - športovec Lieskovský Matúš (za výsledok: 3. m. na ME 20)</v>
      </c>
      <c r="C35" s="30">
        <f>IF(H35&gt;0,Doklady!F8,"")</f>
        <v>100</v>
      </c>
      <c r="D35" s="114">
        <f>IF(C35&lt;&gt;"",Doklady!G8,"")</f>
        <v>0</v>
      </c>
      <c r="E35" s="30">
        <f>IF(C35&lt;&gt;"",IF(H35&lt;&gt;102,D35/(1-Doklady!K8)-D35,""),"")</f>
        <v>0</v>
      </c>
      <c r="F35" s="28">
        <f>IF(C35&lt;&gt;"",IF(H35&lt;&gt;102,Doklady!H8,""),"")</f>
        <v>0</v>
      </c>
      <c r="G35" s="30">
        <f>IF(C35&lt;&gt;"",IF(H35&lt;&gt;102,IF(D35&gt;C35,"CHYBA!",-(MIN(D35-C35,(D35+F35)*(1-Doklady!K8)-C35))),""),"")</f>
        <v>100</v>
      </c>
      <c r="H35" s="111" t="str">
        <f>Doklady!I8</f>
        <v>03</v>
      </c>
      <c r="I35" s="107" t="str">
        <f t="shared" si="3"/>
        <v/>
      </c>
    </row>
    <row r="36" spans="1:9" ht="12" customHeight="1">
      <c r="A36" s="29" t="str">
        <f>Doklady!J9</f>
        <v>026 02</v>
      </c>
      <c r="B36" s="29" t="str">
        <f>Doklady!A9</f>
        <v>(03) - športovec Macejková Ina (za výsledok: 2. m. na MEJ)</v>
      </c>
      <c r="C36" s="30">
        <f>IF(H36&gt;0,Doklady!F9,"")</f>
        <v>150</v>
      </c>
      <c r="D36" s="114">
        <f>IF(C36&lt;&gt;"",Doklady!G9,"")</f>
        <v>0</v>
      </c>
      <c r="E36" s="30">
        <f>IF(C36&lt;&gt;"",IF(H36&lt;&gt;102,D36/(1-Doklady!K9)-D36,""),"")</f>
        <v>0</v>
      </c>
      <c r="F36" s="28">
        <f>IF(C36&lt;&gt;"",IF(H36&lt;&gt;102,Doklady!H9,""),"")</f>
        <v>0</v>
      </c>
      <c r="G36" s="30">
        <f>IF(C36&lt;&gt;"",IF(H36&lt;&gt;102,IF(D36&gt;C36,"CHYBA!",-(MIN(D36-C36,(D36+F36)*(1-Doklady!K9)-C36))),""),"")</f>
        <v>150</v>
      </c>
      <c r="H36" s="111" t="str">
        <f>Doklady!I9</f>
        <v>03</v>
      </c>
      <c r="I36" s="107" t="str">
        <f t="shared" si="3"/>
        <v/>
      </c>
    </row>
    <row r="37" spans="1:9" ht="12" customHeight="1">
      <c r="A37" s="29" t="str">
        <f>Doklady!J10</f>
        <v>026 02</v>
      </c>
      <c r="B37" s="29" t="str">
        <f>Doklady!A10</f>
        <v>(03) - športovec Suchánková Ingrida (za výsledok: 3. m. na ME)</v>
      </c>
      <c r="C37" s="30">
        <f>IF(H37&gt;0,Doklady!F10,"")</f>
        <v>200</v>
      </c>
      <c r="D37" s="114">
        <f>IF(C37&lt;&gt;"",Doklady!G10,"")</f>
        <v>0</v>
      </c>
      <c r="E37" s="30">
        <f>IF(C37&lt;&gt;"",IF(H37&lt;&gt;102,D37/(1-Doklady!K10)-D37,""),"")</f>
        <v>0</v>
      </c>
      <c r="F37" s="28">
        <f>IF(C37&lt;&gt;"",IF(H37&lt;&gt;102,Doklady!H10,""),"")</f>
        <v>0</v>
      </c>
      <c r="G37" s="30">
        <f>IF(C37&lt;&gt;"",IF(H37&lt;&gt;102,IF(D37&gt;C37,"CHYBA!",-(MIN(D37-C37,(D37+F37)*(1-Doklady!K10)-C37))),""),"")</f>
        <v>200</v>
      </c>
      <c r="H37" s="111" t="str">
        <f>Doklady!I10</f>
        <v>03</v>
      </c>
      <c r="I37" s="107" t="str">
        <f t="shared" si="3"/>
        <v/>
      </c>
    </row>
    <row r="38" spans="1:9" ht="12" customHeight="1">
      <c r="A38" s="29" t="str">
        <f>Doklady!J11</f>
        <v>026 02</v>
      </c>
      <c r="B38" s="29" t="str">
        <f>Doklady!A11</f>
        <v>(03) - tréner Čierna Dušana (za výsledok športovca: 3. m. MEJ - Ema Brázdová, Ľudmila Bačíková, Nikoleta Merašická (kata družstvo))</v>
      </c>
      <c r="C38" s="30">
        <f>IF(H38&gt;0,Doklady!F11,"")</f>
        <v>330</v>
      </c>
      <c r="D38" s="114">
        <f>IF(C38&lt;&gt;"",Doklady!G11,"")</f>
        <v>0</v>
      </c>
      <c r="E38" s="30">
        <f>IF(C38&lt;&gt;"",IF(H38&lt;&gt;102,D38/(1-Doklady!K11)-D38,""),"")</f>
        <v>0</v>
      </c>
      <c r="F38" s="28">
        <f>IF(C38&lt;&gt;"",IF(H38&lt;&gt;102,Doklady!H11,""),"")</f>
        <v>0</v>
      </c>
      <c r="G38" s="30">
        <f>IF(C38&lt;&gt;"",IF(H38&lt;&gt;102,IF(D38&gt;C38,"CHYBA!",-(MIN(D38-C38,(D38+F38)*(1-Doklady!K11)-C38))),""),"")</f>
        <v>330</v>
      </c>
      <c r="H38" s="111" t="str">
        <f>Doklady!I11</f>
        <v>03</v>
      </c>
      <c r="I38" s="107" t="str">
        <f t="shared" si="3"/>
        <v/>
      </c>
    </row>
    <row r="39" spans="1:9" ht="12" customHeight="1">
      <c r="A39" s="29" t="str">
        <f>Doklady!J12</f>
        <v>026 02</v>
      </c>
      <c r="B39" s="29" t="str">
        <f>Doklady!A12</f>
        <v>(03) - tréner Farmadín Klaudio (za výsledok športovca: 2. m. MEJ - Ina Macejková (kumite do 48 kg))</v>
      </c>
      <c r="C39" s="30">
        <f>IF(H39&gt;0,Doklady!F12,"")</f>
        <v>330</v>
      </c>
      <c r="D39" s="114">
        <f>IF(C39&lt;&gt;"",Doklady!G12,"")</f>
        <v>0</v>
      </c>
      <c r="E39" s="30">
        <f>IF(C39&lt;&gt;"",IF(H39&lt;&gt;102,D39/(1-Doklady!K12)-D39,""),"")</f>
        <v>0</v>
      </c>
      <c r="F39" s="28">
        <f>IF(C39&lt;&gt;"",IF(H39&lt;&gt;102,Doklady!H12,""),"")</f>
        <v>0</v>
      </c>
      <c r="G39" s="30">
        <f>IF(C39&lt;&gt;"",IF(H39&lt;&gt;102,IF(D39&gt;C39,"CHYBA!",-(MIN(D39-C39,(D39+F39)*(1-Doklady!K12)-C39))),""),"")</f>
        <v>330</v>
      </c>
      <c r="H39" s="111" t="str">
        <f>Doklady!I12</f>
        <v>03</v>
      </c>
      <c r="I39" s="107" t="str">
        <f t="shared" si="3"/>
        <v/>
      </c>
    </row>
    <row r="40" spans="1:9" ht="12" customHeight="1">
      <c r="A40" s="29" t="str">
        <f>Doklady!J13</f>
        <v>026 02</v>
      </c>
      <c r="B40" s="29" t="str">
        <f>Doklady!A13</f>
        <v>(03) - tréner Javorský Jaroslav (za výsledok športovca: 3. m. MEJ - Dominik Imrich (kumite do 55 kg))</v>
      </c>
      <c r="C40" s="30">
        <f>IF(H40&gt;0,Doklady!F13,"")</f>
        <v>330</v>
      </c>
      <c r="D40" s="114">
        <f>IF(C40&lt;&gt;"",Doklady!G13,"")</f>
        <v>0</v>
      </c>
      <c r="E40" s="30">
        <f>IF(C40&lt;&gt;"",IF(H40&lt;&gt;102,D40/(1-Doklady!K13)-D40,""),"")</f>
        <v>0</v>
      </c>
      <c r="F40" s="28">
        <f>IF(C40&lt;&gt;"",IF(H40&lt;&gt;102,Doklady!H13,""),"")</f>
        <v>0</v>
      </c>
      <c r="G40" s="30">
        <f>IF(C40&lt;&gt;"",IF(H40&lt;&gt;102,IF(D40&gt;C40,"CHYBA!",-(MIN(D40-C40,(D40+F40)*(1-Doklady!K13)-C40))),""),"")</f>
        <v>330</v>
      </c>
      <c r="H40" s="111" t="str">
        <f>Doklady!I13</f>
        <v>03</v>
      </c>
      <c r="I40" s="107" t="str">
        <f t="shared" si="3"/>
        <v/>
      </c>
    </row>
    <row r="41" spans="1:9" ht="12" customHeight="1">
      <c r="A41" s="29" t="str">
        <f>Doklady!J14</f>
        <v>026 02</v>
      </c>
      <c r="B41" s="29" t="str">
        <f>Doklady!A14</f>
        <v>(03) - tréner Longa Ján (za výsledok športovca: 3. m. MEJ - Matúš Lieskovský (kumite do 75 kg))</v>
      </c>
      <c r="C41" s="30">
        <f>IF(H41&gt;0,Doklady!F14,"")</f>
        <v>330</v>
      </c>
      <c r="D41" s="114">
        <f>IF(C41&lt;&gt;"",Doklady!G14,"")</f>
        <v>0</v>
      </c>
      <c r="E41" s="30">
        <f>IF(C41&lt;&gt;"",IF(H41&lt;&gt;102,D41/(1-Doklady!K14)-D41,""),"")</f>
        <v>0</v>
      </c>
      <c r="F41" s="28">
        <f>IF(C41&lt;&gt;"",IF(H41&lt;&gt;102,Doklady!H14,""),"")</f>
        <v>0</v>
      </c>
      <c r="G41" s="30">
        <f>IF(C41&lt;&gt;"",IF(H41&lt;&gt;102,IF(D41&gt;C41,"CHYBA!",-(MIN(D41-C41,(D41+F41)*(1-Doklady!K14)-C41))),""),"")</f>
        <v>330</v>
      </c>
      <c r="H41" s="111" t="str">
        <f>Doklady!I14</f>
        <v>03</v>
      </c>
      <c r="I41" s="107" t="str">
        <f t="shared" si="3"/>
        <v/>
      </c>
    </row>
    <row r="42" spans="1:9" ht="12" customHeight="1">
      <c r="A42" s="29" t="str">
        <f>Doklady!J15</f>
        <v>026 02</v>
      </c>
      <c r="B42" s="29" t="str">
        <f>Doklady!A15</f>
        <v>(03) - tréner Referovičová Klaudia (za výsledok športovca: 2. m. ME 20 - Peter Fabián (kata))</v>
      </c>
      <c r="C42" s="30">
        <f>IF(H42&gt;0,Doklady!F15,"")</f>
        <v>330</v>
      </c>
      <c r="D42" s="114">
        <f>IF(C42&lt;&gt;"",Doklady!G15,"")</f>
        <v>0</v>
      </c>
      <c r="E42" s="30">
        <f>IF(C42&lt;&gt;"",IF(H42&lt;&gt;102,D42/(1-Doklady!K15)-D42,""),"")</f>
        <v>0</v>
      </c>
      <c r="F42" s="28">
        <f>IF(C42&lt;&gt;"",IF(H42&lt;&gt;102,Doklady!H15,""),"")</f>
        <v>0</v>
      </c>
      <c r="G42" s="30">
        <f>IF(C42&lt;&gt;"",IF(H42&lt;&gt;102,IF(D42&gt;C42,"CHYBA!",-(MIN(D42-C42,(D42+F42)*(1-Doklady!K15)-C42))),""),"")</f>
        <v>330</v>
      </c>
      <c r="H42" s="111" t="str">
        <f>Doklady!I15</f>
        <v>03</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3.2">
      <c r="A80" s="8" t="s">
        <v>443</v>
      </c>
      <c r="C80" s="53"/>
      <c r="D80" s="53"/>
      <c r="E80" s="53"/>
      <c r="F80" s="53"/>
      <c r="G80" s="53"/>
      <c r="H80" s="110"/>
    </row>
    <row r="81" spans="1:10" s="8" customFormat="1" ht="13.2">
      <c r="A81" s="8" t="s">
        <v>444</v>
      </c>
      <c r="C81" s="53"/>
      <c r="D81" s="53"/>
      <c r="E81" s="53"/>
      <c r="F81" s="53"/>
      <c r="G81" s="53"/>
      <c r="H81" s="110"/>
    </row>
    <row r="82" spans="1:10" s="8" customFormat="1" ht="13.2">
      <c r="A82" s="8" t="s">
        <v>1156</v>
      </c>
      <c r="C82" s="53"/>
      <c r="D82" s="53"/>
      <c r="E82" s="53"/>
      <c r="F82" s="53"/>
      <c r="G82" s="53"/>
      <c r="H82" s="110"/>
    </row>
    <row r="83" spans="1:10" s="8" customFormat="1" ht="13.2">
      <c r="A83" s="8" t="s">
        <v>1163</v>
      </c>
      <c r="C83" s="53"/>
      <c r="D83" s="53"/>
      <c r="E83" s="53"/>
      <c r="F83" s="53"/>
      <c r="G83" s="53"/>
      <c r="H83" s="110"/>
    </row>
    <row r="84" spans="1:10" s="8" customFormat="1" ht="13.2">
      <c r="C84" s="53"/>
      <c r="D84" s="53"/>
      <c r="E84" s="53"/>
      <c r="F84" s="53"/>
      <c r="G84" s="53"/>
      <c r="H84" s="110"/>
    </row>
    <row r="85" spans="1:10" ht="13.2">
      <c r="A85" s="8" t="s">
        <v>423</v>
      </c>
      <c r="B85" s="8"/>
      <c r="C85" s="53"/>
      <c r="D85" s="53"/>
      <c r="E85" s="53"/>
      <c r="F85" s="53"/>
      <c r="G85" s="53"/>
      <c r="H85" s="110"/>
      <c r="I85" s="8"/>
      <c r="J85" s="8"/>
    </row>
    <row r="86" spans="1:10" ht="13.2">
      <c r="A86" s="8"/>
      <c r="B86" s="8"/>
      <c r="C86" s="53"/>
      <c r="D86" s="53"/>
      <c r="E86" s="53"/>
      <c r="F86" s="53"/>
      <c r="G86" s="53"/>
      <c r="H86" s="110"/>
      <c r="I86" s="8"/>
      <c r="J86" s="8"/>
    </row>
    <row r="87" spans="1:10" ht="13.2">
      <c r="A87" s="8" t="str">
        <f ca="1">"Dátum: "&amp; TEXT(NOW(),"d.m.yyyy")</f>
        <v>Dátum: 14.4.2016</v>
      </c>
      <c r="B87" s="8"/>
      <c r="C87" s="53"/>
      <c r="D87" s="53"/>
      <c r="E87" s="53"/>
      <c r="F87" s="53"/>
      <c r="G87" s="53"/>
      <c r="H87" s="110"/>
      <c r="I87" s="8"/>
      <c r="J87" s="8"/>
    </row>
    <row r="88" spans="1:10" ht="47.25" customHeight="1">
      <c r="A88" s="8"/>
      <c r="B88" s="8"/>
      <c r="C88" s="182" t="str">
        <f>Doklady!E121</f>
        <v>Ing. Daniel Líška</v>
      </c>
      <c r="D88" s="182"/>
      <c r="E88" s="182"/>
      <c r="F88" s="182"/>
      <c r="G88" s="182"/>
      <c r="H88" s="110"/>
      <c r="I88" s="8"/>
      <c r="J88" s="8"/>
    </row>
    <row r="89" spans="1:10" ht="45" customHeight="1">
      <c r="A89" s="8"/>
      <c r="B89" s="8"/>
      <c r="C89" s="181" t="s">
        <v>445</v>
      </c>
      <c r="D89" s="181"/>
      <c r="E89" s="181"/>
      <c r="F89" s="181"/>
      <c r="G89" s="181"/>
      <c r="H89" s="110"/>
      <c r="I89" s="8"/>
      <c r="J89" s="8"/>
    </row>
  </sheetData>
  <sheetCalcPr fullCalcOnLoad="1"/>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ColWidth="9.109375" defaultRowHeight="13.2"/>
  <cols>
    <col min="1" max="1" width="9.109375" style="59"/>
    <col min="2" max="2" width="41.44140625" style="59" customWidth="1"/>
    <col min="3" max="16384" width="9.109375" style="59"/>
  </cols>
  <sheetData>
    <row r="1" spans="1:2" s="65" customFormat="1" ht="15.6">
      <c r="A1" s="65" t="s">
        <v>490</v>
      </c>
    </row>
    <row r="2" spans="1:2" ht="25.5" customHeight="1">
      <c r="A2" s="183" t="s">
        <v>508</v>
      </c>
      <c r="B2" s="183"/>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ColWidth="9.109375" defaultRowHeight="13.2"/>
  <cols>
    <col min="1" max="1" width="20.109375" style="62" customWidth="1"/>
    <col min="2" max="2" width="16.33203125" style="62" customWidth="1"/>
    <col min="3" max="3" width="33.5546875" style="62" customWidth="1"/>
    <col min="4" max="4" width="9.109375" style="62"/>
    <col min="5" max="5" width="10.44140625" style="62" bestFit="1" customWidth="1"/>
    <col min="6" max="7" width="9.109375" style="62"/>
    <col min="8" max="8" width="14.5546875" style="62" bestFit="1" customWidth="1"/>
    <col min="9" max="16384" width="9.109375" style="62"/>
  </cols>
  <sheetData>
    <row r="1" spans="1:3" s="64" customFormat="1" ht="15.6">
      <c r="A1" s="64" t="s">
        <v>480</v>
      </c>
    </row>
    <row r="2" spans="1:3" s="120" customFormat="1">
      <c r="A2" s="121" t="s">
        <v>271</v>
      </c>
      <c r="B2" s="184" t="str">
        <f>INDEX(Adr!E:E,Doklady!B112+1)</f>
        <v>Slovenský zväz karate</v>
      </c>
      <c r="C2" s="184"/>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CalcPr fullCalcOnLoad="1"/>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33203125" defaultRowHeight="10.199999999999999"/>
  <cols>
    <col min="1" max="1" width="7.88671875" style="85" bestFit="1" customWidth="1"/>
    <col min="2" max="2" width="2.109375" style="127" bestFit="1" customWidth="1"/>
    <col min="3" max="3" width="33.44140625" style="127" bestFit="1" customWidth="1"/>
    <col min="4" max="4" width="4.44140625" style="127" customWidth="1"/>
    <col min="5" max="5" width="34.109375" style="127" bestFit="1" customWidth="1"/>
    <col min="6" max="6" width="15.44140625" style="127" bestFit="1" customWidth="1"/>
    <col min="7" max="7" width="15.109375" style="127" bestFit="1" customWidth="1"/>
    <col min="8" max="8" width="13.88671875" style="127" bestFit="1" customWidth="1"/>
    <col min="9" max="9" width="6.109375" style="127" bestFit="1" customWidth="1"/>
    <col min="10" max="10" width="22.6640625" style="127" bestFit="1" customWidth="1"/>
    <col min="11" max="11" width="23.6640625" style="127" bestFit="1" customWidth="1"/>
    <col min="12" max="12" width="28.5546875" style="127" bestFit="1" customWidth="1"/>
    <col min="13" max="13" width="16.5546875" style="127" bestFit="1" customWidth="1"/>
    <col min="14" max="14" width="14.44140625" style="127" bestFit="1" customWidth="1"/>
    <col min="15" max="15" width="16.6640625" style="127" bestFit="1" customWidth="1"/>
    <col min="16" max="16" width="12.5546875" style="128" bestFit="1" customWidth="1"/>
    <col min="17" max="17" width="7" style="35" bestFit="1" customWidth="1"/>
    <col min="18" max="16384" width="45.33203125" style="35"/>
  </cols>
  <sheetData>
    <row r="1" spans="1:16" s="36" customFormat="1" ht="20.399999999999999">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ColWidth="9.109375" defaultRowHeight="10.199999999999999"/>
  <cols>
    <col min="1" max="1" width="7.88671875" style="77" bestFit="1" customWidth="1"/>
    <col min="2" max="2" width="3.109375" style="32" customWidth="1"/>
    <col min="3" max="3" width="33.6640625" style="33" customWidth="1"/>
    <col min="4" max="4" width="60.5546875" style="33" bestFit="1" customWidth="1"/>
    <col min="5" max="5" width="10" style="33" bestFit="1" customWidth="1"/>
    <col min="6" max="6" width="4.109375" style="80" bestFit="1" customWidth="1"/>
    <col min="7" max="7" width="4.33203125" style="32" bestFit="1" customWidth="1"/>
    <col min="8" max="8" width="5.6640625" style="32" bestFit="1" customWidth="1"/>
    <col min="9" max="9" width="7" style="81" bestFit="1" customWidth="1"/>
    <col min="10" max="10" width="13.33203125" style="32" bestFit="1" customWidth="1"/>
    <col min="11" max="11" width="9.33203125" style="32" bestFit="1" customWidth="1"/>
    <col min="12" max="12" width="7" style="105" bestFit="1" customWidth="1"/>
    <col min="13" max="13" width="7.109375" style="105" bestFit="1" customWidth="1"/>
    <col min="14" max="16384" width="9.10937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09" workbookViewId="0">
      <selection activeCell="A109" sqref="A109:G109"/>
    </sheetView>
  </sheetViews>
  <sheetFormatPr defaultColWidth="9.109375" defaultRowHeight="10.199999999999999"/>
  <cols>
    <col min="1" max="1" width="37.6640625" style="13" customWidth="1"/>
    <col min="2" max="2" width="10.88671875" style="43" bestFit="1" customWidth="1"/>
    <col min="3" max="3" width="12" style="43" bestFit="1" customWidth="1"/>
    <col min="4" max="4" width="9.6640625" style="13" customWidth="1"/>
    <col min="5" max="5" width="36.109375" style="13" customWidth="1"/>
    <col min="6" max="6" width="27" style="13" customWidth="1"/>
    <col min="7" max="7" width="11.6640625" style="14" customWidth="1"/>
    <col min="8" max="8" width="11.6640625" style="3" customWidth="1"/>
    <col min="9" max="9" width="5.33203125" style="3" bestFit="1" customWidth="1"/>
    <col min="10" max="10" width="5" style="2" bestFit="1" customWidth="1"/>
    <col min="11" max="11" width="9.109375" style="2"/>
    <col min="12" max="12" width="41.88671875" style="2" bestFit="1" customWidth="1"/>
    <col min="13" max="16384" width="9.10937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02" hidden="1">
      <c r="B105" s="43"/>
      <c r="C105" s="43"/>
      <c r="E105" s="56" t="s">
        <v>2599</v>
      </c>
      <c r="G105" s="14"/>
      <c r="H105" s="15"/>
      <c r="I105" s="15"/>
    </row>
    <row r="106" spans="1:10" s="13" customFormat="1" ht="30.6" hidden="1">
      <c r="B106" s="43"/>
      <c r="C106" s="43"/>
      <c r="E106" s="56" t="s">
        <v>442</v>
      </c>
      <c r="G106" s="14"/>
      <c r="H106" s="15"/>
      <c r="I106" s="15"/>
    </row>
    <row r="107" spans="1:10" s="13" customFormat="1" ht="40.799999999999997" hidden="1">
      <c r="B107" s="43"/>
      <c r="C107" s="43"/>
      <c r="E107" s="57" t="s">
        <v>2600</v>
      </c>
      <c r="G107" s="14"/>
      <c r="H107" s="15"/>
      <c r="I107" s="15"/>
    </row>
    <row r="108" spans="1:10" s="13" customFormat="1" ht="142.80000000000001" hidden="1">
      <c r="B108" s="50"/>
      <c r="C108" s="50"/>
      <c r="E108" s="56" t="s">
        <v>2601</v>
      </c>
      <c r="G108" s="14"/>
      <c r="H108" s="15"/>
      <c r="I108" s="15"/>
    </row>
    <row r="109" spans="1:10" s="17" customFormat="1" ht="15.6">
      <c r="A109" s="177" t="s">
        <v>691</v>
      </c>
      <c r="B109" s="177"/>
      <c r="C109" s="177"/>
      <c r="D109" s="177"/>
      <c r="E109" s="177"/>
      <c r="F109" s="177"/>
      <c r="G109" s="177"/>
      <c r="H109" s="16"/>
      <c r="I109" s="16"/>
    </row>
    <row r="110" spans="1:10" s="17" customFormat="1" ht="13.8">
      <c r="A110" s="179" t="s">
        <v>270</v>
      </c>
      <c r="B110" s="179"/>
      <c r="C110" s="179"/>
      <c r="D110" s="179"/>
      <c r="E110" s="179"/>
      <c r="F110" s="179"/>
      <c r="G110" s="179"/>
      <c r="H110" s="19"/>
      <c r="I110" s="19"/>
    </row>
    <row r="111" spans="1:10" s="17" customFormat="1" ht="13.8">
      <c r="A111" s="18"/>
      <c r="B111" s="44"/>
      <c r="C111" s="44"/>
      <c r="D111" s="18"/>
      <c r="E111" s="18"/>
      <c r="F111" s="94"/>
      <c r="H111" s="52" t="str">
        <f>Doklady!H111</f>
        <v>V1</v>
      </c>
      <c r="I111" s="19"/>
    </row>
    <row r="112" spans="1:10" s="17" customFormat="1" ht="15.9" customHeight="1">
      <c r="A112" s="20" t="s">
        <v>271</v>
      </c>
      <c r="B112" s="185" t="s">
        <v>692</v>
      </c>
      <c r="C112" s="186"/>
      <c r="D112" s="186"/>
      <c r="E112" s="187"/>
      <c r="F112" s="95"/>
      <c r="H112" s="54">
        <f>Doklady!H112</f>
        <v>42411</v>
      </c>
      <c r="I112" s="19"/>
    </row>
    <row r="113" spans="1:10" s="17" customFormat="1" ht="15.9" customHeight="1">
      <c r="A113" s="20"/>
      <c r="B113" s="46"/>
      <c r="C113" s="46"/>
      <c r="D113" s="21"/>
      <c r="E113" s="21"/>
      <c r="F113" s="21"/>
      <c r="G113" s="21"/>
      <c r="H113" s="19"/>
      <c r="I113" s="19"/>
    </row>
    <row r="114" spans="1:10" s="8" customFormat="1" ht="13.2">
      <c r="A114" s="8" t="s">
        <v>443</v>
      </c>
      <c r="C114" s="53"/>
      <c r="D114" s="53"/>
      <c r="E114" s="53"/>
      <c r="F114" s="53"/>
      <c r="G114" s="53"/>
      <c r="H114" s="53"/>
      <c r="I114" s="41"/>
    </row>
    <row r="115" spans="1:10" s="8" customFormat="1" ht="13.2">
      <c r="A115" s="8" t="s">
        <v>444</v>
      </c>
      <c r="C115" s="53"/>
      <c r="D115" s="53"/>
      <c r="E115" s="53"/>
      <c r="F115" s="53"/>
      <c r="G115" s="53"/>
      <c r="H115" s="53"/>
      <c r="I115" s="41"/>
    </row>
    <row r="116" spans="1:10" s="8" customFormat="1" ht="13.2">
      <c r="A116" s="8" t="s">
        <v>1278</v>
      </c>
      <c r="C116" s="53"/>
      <c r="D116" s="53"/>
      <c r="E116" s="53"/>
      <c r="F116" s="53"/>
      <c r="G116" s="53"/>
      <c r="H116" s="53"/>
      <c r="I116" s="41"/>
    </row>
    <row r="117" spans="1:10" s="8" customFormat="1" ht="13.2">
      <c r="A117" s="8" t="s">
        <v>1163</v>
      </c>
      <c r="C117" s="53"/>
      <c r="D117" s="53"/>
      <c r="E117" s="53"/>
      <c r="F117" s="53"/>
      <c r="G117" s="53"/>
      <c r="H117" s="53"/>
      <c r="I117" s="41"/>
    </row>
    <row r="118" spans="1:10" s="8" customFormat="1" ht="13.2">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3.2">
      <c r="A120" s="5" t="str">
        <f ca="1">"Dátum: "&amp; TEXT(NOW(),"d.m.yyyy")</f>
        <v>Dátum: 14.4.2016</v>
      </c>
      <c r="B120" s="47"/>
      <c r="C120" s="47"/>
      <c r="F120" s="6"/>
      <c r="G120" s="6"/>
      <c r="H120" s="6"/>
    </row>
    <row r="121" spans="1:10" s="5" customFormat="1" ht="36.75" customHeight="1">
      <c r="A121" s="180" t="s">
        <v>1164</v>
      </c>
      <c r="B121" s="180"/>
      <c r="C121" s="180"/>
      <c r="D121" s="7"/>
      <c r="E121" s="180" t="s">
        <v>1165</v>
      </c>
      <c r="F121" s="180"/>
      <c r="G121" s="180"/>
      <c r="H121" s="180"/>
      <c r="I121" s="7"/>
    </row>
    <row r="122" spans="1:10" s="5" customFormat="1" ht="29.25" customHeight="1">
      <c r="A122" s="176" t="s">
        <v>487</v>
      </c>
      <c r="B122" s="176"/>
      <c r="C122" s="176"/>
      <c r="D122" s="106"/>
      <c r="E122" s="176" t="s">
        <v>2602</v>
      </c>
      <c r="F122" s="176"/>
      <c r="G122" s="176"/>
      <c r="H122" s="176"/>
      <c r="I122" s="7"/>
    </row>
    <row r="123" spans="1:10" s="17" customFormat="1" ht="3.75" customHeight="1">
      <c r="A123" s="20"/>
      <c r="B123" s="46"/>
      <c r="C123" s="46"/>
      <c r="D123" s="21"/>
      <c r="I123" s="7"/>
      <c r="J123" s="5"/>
    </row>
    <row r="124" spans="1:10" s="4" customFormat="1" ht="51">
      <c r="A124" s="22" t="s">
        <v>507</v>
      </c>
      <c r="B124" s="48" t="s">
        <v>441</v>
      </c>
      <c r="C124" s="22" t="s">
        <v>676</v>
      </c>
      <c r="D124" s="22" t="s">
        <v>439</v>
      </c>
      <c r="E124" s="22" t="s">
        <v>679</v>
      </c>
      <c r="F124" s="22" t="s">
        <v>438</v>
      </c>
      <c r="G124" s="23" t="s">
        <v>1159</v>
      </c>
      <c r="H124" s="23" t="s">
        <v>1160</v>
      </c>
      <c r="I124" s="5"/>
    </row>
    <row r="125" spans="1:10" ht="61.2">
      <c r="A125" s="9" t="s">
        <v>693</v>
      </c>
      <c r="B125" s="51"/>
      <c r="C125" s="51"/>
      <c r="D125" s="10"/>
      <c r="E125" s="9" t="s">
        <v>2603</v>
      </c>
      <c r="F125" s="9"/>
      <c r="G125" s="11"/>
      <c r="H125" s="11"/>
      <c r="I125" s="5"/>
    </row>
    <row r="126" spans="1:10" ht="40.799999999999997">
      <c r="A126" s="9" t="s">
        <v>693</v>
      </c>
      <c r="B126" s="51" t="s">
        <v>2604</v>
      </c>
      <c r="C126" s="51" t="s">
        <v>694</v>
      </c>
      <c r="D126" s="10">
        <v>42492</v>
      </c>
      <c r="E126" s="9" t="s">
        <v>695</v>
      </c>
      <c r="F126" s="9" t="s">
        <v>696</v>
      </c>
      <c r="G126" s="11">
        <v>400</v>
      </c>
      <c r="H126" s="11">
        <v>50</v>
      </c>
      <c r="I126" s="5"/>
    </row>
    <row r="127" spans="1:10" ht="20.399999999999999">
      <c r="A127" s="9" t="s">
        <v>693</v>
      </c>
      <c r="B127" s="51" t="s">
        <v>2605</v>
      </c>
      <c r="C127" s="51" t="s">
        <v>697</v>
      </c>
      <c r="D127" s="10">
        <v>42508</v>
      </c>
      <c r="E127" s="9" t="s">
        <v>698</v>
      </c>
      <c r="F127" s="9" t="s">
        <v>699</v>
      </c>
      <c r="G127" s="11"/>
      <c r="H127" s="11">
        <v>100</v>
      </c>
      <c r="I127" s="5"/>
    </row>
    <row r="128" spans="1:10" ht="20.399999999999999">
      <c r="A128" s="9" t="s">
        <v>693</v>
      </c>
      <c r="B128" s="51" t="s">
        <v>2606</v>
      </c>
      <c r="C128" s="51" t="s">
        <v>700</v>
      </c>
      <c r="D128" s="10">
        <v>42439</v>
      </c>
      <c r="E128" s="9" t="s">
        <v>701</v>
      </c>
      <c r="F128" s="9" t="s">
        <v>702</v>
      </c>
      <c r="G128" s="11">
        <v>100</v>
      </c>
      <c r="H128" s="11"/>
      <c r="I128" s="5"/>
    </row>
    <row r="129" spans="1:17" ht="20.399999999999999">
      <c r="A129" s="9" t="s">
        <v>693</v>
      </c>
      <c r="B129" s="51" t="s">
        <v>2607</v>
      </c>
      <c r="C129" s="51" t="s">
        <v>703</v>
      </c>
      <c r="D129" s="10">
        <v>42480</v>
      </c>
      <c r="E129" s="9" t="s">
        <v>704</v>
      </c>
      <c r="F129" s="9" t="s">
        <v>705</v>
      </c>
      <c r="G129" s="11">
        <v>50</v>
      </c>
      <c r="H129" s="11"/>
      <c r="I129" s="5"/>
    </row>
    <row r="130" spans="1:17" ht="20.399999999999999">
      <c r="A130" s="9" t="s">
        <v>693</v>
      </c>
      <c r="B130" s="51" t="s">
        <v>2608</v>
      </c>
      <c r="C130" s="51" t="s">
        <v>706</v>
      </c>
      <c r="D130" s="10">
        <v>42498</v>
      </c>
      <c r="E130" s="9" t="s">
        <v>707</v>
      </c>
      <c r="F130" s="9" t="s">
        <v>708</v>
      </c>
      <c r="G130" s="11">
        <v>200</v>
      </c>
      <c r="H130" s="11"/>
      <c r="I130" s="5"/>
    </row>
    <row r="131" spans="1:17" ht="20.399999999999999">
      <c r="A131" s="9" t="s">
        <v>693</v>
      </c>
      <c r="B131" s="51" t="s">
        <v>2609</v>
      </c>
      <c r="C131" s="51" t="s">
        <v>709</v>
      </c>
      <c r="D131" s="10">
        <v>42502</v>
      </c>
      <c r="E131" s="9" t="s">
        <v>710</v>
      </c>
      <c r="F131" s="9" t="s">
        <v>711</v>
      </c>
      <c r="G131" s="11"/>
      <c r="H131" s="11">
        <v>50</v>
      </c>
      <c r="I131" s="5"/>
    </row>
    <row r="132" spans="1:17" ht="20.399999999999999">
      <c r="A132" s="9" t="s">
        <v>693</v>
      </c>
      <c r="B132" s="51" t="s">
        <v>2610</v>
      </c>
      <c r="C132" s="51" t="s">
        <v>712</v>
      </c>
      <c r="D132" s="10">
        <v>42460</v>
      </c>
      <c r="E132" s="9" t="s">
        <v>713</v>
      </c>
      <c r="F132" s="9" t="s">
        <v>714</v>
      </c>
      <c r="G132" s="11">
        <v>505</v>
      </c>
      <c r="H132" s="11"/>
      <c r="I132" s="5"/>
    </row>
    <row r="133" spans="1:17" ht="112.2">
      <c r="A133" s="9" t="s">
        <v>693</v>
      </c>
      <c r="B133" s="51"/>
      <c r="C133" s="51"/>
      <c r="D133" s="10"/>
      <c r="E133" s="9" t="s">
        <v>2611</v>
      </c>
      <c r="F133" s="9"/>
      <c r="G133" s="11"/>
      <c r="H133" s="11"/>
      <c r="I133" s="5"/>
    </row>
    <row r="134" spans="1:17" ht="20.399999999999999">
      <c r="A134" s="9" t="s">
        <v>693</v>
      </c>
      <c r="B134" s="51" t="s">
        <v>2612</v>
      </c>
      <c r="C134" s="51" t="s">
        <v>715</v>
      </c>
      <c r="D134" s="10">
        <v>42497</v>
      </c>
      <c r="E134" s="9" t="s">
        <v>716</v>
      </c>
      <c r="F134" s="9" t="s">
        <v>717</v>
      </c>
      <c r="G134" s="11"/>
      <c r="H134" s="11">
        <v>600</v>
      </c>
      <c r="I134" s="5"/>
    </row>
    <row r="135" spans="1:17" ht="20.399999999999999">
      <c r="A135" s="9" t="s">
        <v>693</v>
      </c>
      <c r="B135" s="51" t="s">
        <v>2613</v>
      </c>
      <c r="C135" s="51" t="s">
        <v>2614</v>
      </c>
      <c r="D135" s="10">
        <v>42648</v>
      </c>
      <c r="E135" s="9" t="s">
        <v>718</v>
      </c>
      <c r="F135" s="9" t="s">
        <v>719</v>
      </c>
      <c r="G135" s="11"/>
      <c r="H135" s="11">
        <v>400</v>
      </c>
      <c r="I135" s="5"/>
    </row>
    <row r="136" spans="1:17" ht="20.399999999999999">
      <c r="A136" s="9" t="s">
        <v>693</v>
      </c>
      <c r="B136" s="51" t="s">
        <v>2615</v>
      </c>
      <c r="C136" s="51" t="s">
        <v>720</v>
      </c>
      <c r="D136" s="10">
        <v>42628</v>
      </c>
      <c r="E136" s="9" t="s">
        <v>721</v>
      </c>
      <c r="F136" s="9" t="s">
        <v>722</v>
      </c>
      <c r="G136" s="11">
        <v>1000</v>
      </c>
      <c r="H136" s="11">
        <v>768</v>
      </c>
      <c r="I136" s="5"/>
    </row>
    <row r="137" spans="1:17" ht="20.399999999999999">
      <c r="A137" s="9" t="s">
        <v>693</v>
      </c>
      <c r="B137" s="51" t="s">
        <v>2616</v>
      </c>
      <c r="C137" s="51" t="s">
        <v>723</v>
      </c>
      <c r="D137" s="10">
        <v>42628</v>
      </c>
      <c r="E137" s="9" t="s">
        <v>724</v>
      </c>
      <c r="F137" s="9" t="s">
        <v>725</v>
      </c>
      <c r="G137" s="11">
        <v>300</v>
      </c>
      <c r="H137" s="11"/>
      <c r="I137" s="5"/>
    </row>
    <row r="138" spans="1:17" ht="20.399999999999999">
      <c r="A138" s="9" t="s">
        <v>693</v>
      </c>
      <c r="B138" s="51" t="s">
        <v>2617</v>
      </c>
      <c r="C138" s="51" t="s">
        <v>726</v>
      </c>
      <c r="D138" s="10">
        <v>42571</v>
      </c>
      <c r="E138" s="9" t="s">
        <v>727</v>
      </c>
      <c r="F138" s="9" t="s">
        <v>728</v>
      </c>
      <c r="G138" s="11">
        <v>600</v>
      </c>
      <c r="H138" s="11"/>
      <c r="I138" s="5"/>
    </row>
    <row r="139" spans="1:17" ht="20.399999999999999">
      <c r="A139" s="9" t="s">
        <v>693</v>
      </c>
      <c r="B139" s="51" t="s">
        <v>2618</v>
      </c>
      <c r="C139" s="51" t="s">
        <v>729</v>
      </c>
      <c r="D139" s="10">
        <v>42618</v>
      </c>
      <c r="E139" s="9" t="s">
        <v>2619</v>
      </c>
      <c r="F139" s="9" t="s">
        <v>730</v>
      </c>
      <c r="G139" s="11">
        <v>25.9</v>
      </c>
      <c r="H139" s="11"/>
      <c r="I139" s="5"/>
    </row>
    <row r="140" spans="1:17" ht="20.399999999999999">
      <c r="A140" s="9" t="s">
        <v>693</v>
      </c>
      <c r="B140" s="51" t="s">
        <v>2620</v>
      </c>
      <c r="C140" s="51" t="s">
        <v>731</v>
      </c>
      <c r="D140" s="10">
        <v>42515</v>
      </c>
      <c r="E140" s="9" t="s">
        <v>732</v>
      </c>
      <c r="F140" s="9" t="s">
        <v>733</v>
      </c>
      <c r="G140" s="11"/>
      <c r="H140" s="11">
        <v>30</v>
      </c>
      <c r="I140" s="5"/>
    </row>
    <row r="141" spans="1:17" ht="20.399999999999999">
      <c r="A141" s="9" t="s">
        <v>693</v>
      </c>
      <c r="B141" s="51"/>
      <c r="C141" s="51"/>
      <c r="D141" s="10"/>
      <c r="E141" s="9" t="s">
        <v>734</v>
      </c>
      <c r="F141" s="9"/>
      <c r="G141" s="11"/>
      <c r="H141" s="11"/>
      <c r="I141" s="5"/>
      <c r="L141" s="1"/>
      <c r="M141" s="1"/>
      <c r="N141" s="1"/>
      <c r="O141" s="1"/>
      <c r="P141" s="1"/>
      <c r="Q141" s="1"/>
    </row>
    <row r="142" spans="1:17" ht="30.6">
      <c r="A142" s="9" t="s">
        <v>693</v>
      </c>
      <c r="B142" s="51" t="s">
        <v>735</v>
      </c>
      <c r="C142" s="51" t="s">
        <v>735</v>
      </c>
      <c r="D142" s="10">
        <v>42735</v>
      </c>
      <c r="E142" s="9" t="s">
        <v>2621</v>
      </c>
      <c r="F142" s="9" t="s">
        <v>736</v>
      </c>
      <c r="G142" s="11"/>
      <c r="H142" s="11">
        <v>12000</v>
      </c>
      <c r="I142" s="5"/>
      <c r="L142" s="1"/>
      <c r="M142" s="1"/>
      <c r="N142" s="1"/>
      <c r="O142" s="1"/>
      <c r="P142" s="1"/>
      <c r="Q142" s="1"/>
    </row>
    <row r="143" spans="1:17" ht="20.399999999999999">
      <c r="A143" s="9" t="s">
        <v>693</v>
      </c>
      <c r="B143" s="51" t="s">
        <v>2622</v>
      </c>
      <c r="C143" s="51" t="s">
        <v>737</v>
      </c>
      <c r="D143" s="10">
        <v>42386</v>
      </c>
      <c r="E143" s="9" t="s">
        <v>738</v>
      </c>
      <c r="F143" s="9" t="s">
        <v>739</v>
      </c>
      <c r="G143" s="11">
        <v>124</v>
      </c>
      <c r="H143" s="11"/>
      <c r="I143" s="5"/>
      <c r="L143" s="1"/>
      <c r="M143" s="1"/>
      <c r="N143" s="1"/>
      <c r="O143" s="1"/>
      <c r="P143" s="1"/>
      <c r="Q143" s="1"/>
    </row>
    <row r="144" spans="1:17" ht="20.399999999999999">
      <c r="A144" s="9" t="s">
        <v>693</v>
      </c>
      <c r="B144" s="51" t="s">
        <v>2623</v>
      </c>
      <c r="C144" s="51">
        <v>1213275</v>
      </c>
      <c r="D144" s="10">
        <v>42491</v>
      </c>
      <c r="E144" s="9" t="s">
        <v>740</v>
      </c>
      <c r="F144" s="9" t="s">
        <v>741</v>
      </c>
      <c r="G144" s="11">
        <v>19.100000000000001</v>
      </c>
      <c r="H144" s="11"/>
      <c r="I144" s="5"/>
      <c r="N144" s="1"/>
      <c r="O144" s="1"/>
      <c r="P144" s="1"/>
      <c r="Q144" s="1"/>
    </row>
    <row r="145" spans="1:17" ht="20.399999999999999">
      <c r="A145" s="9" t="s">
        <v>693</v>
      </c>
      <c r="B145" s="51" t="s">
        <v>2624</v>
      </c>
      <c r="C145" s="51">
        <v>2007006035</v>
      </c>
      <c r="D145" s="10">
        <v>42371</v>
      </c>
      <c r="E145" s="9" t="s">
        <v>2625</v>
      </c>
      <c r="F145" s="9" t="s">
        <v>742</v>
      </c>
      <c r="G145" s="11">
        <v>277.74</v>
      </c>
      <c r="H145" s="11"/>
      <c r="I145" s="5"/>
      <c r="N145" s="1"/>
      <c r="O145" s="1"/>
      <c r="P145" s="1"/>
      <c r="Q145" s="1"/>
    </row>
    <row r="146" spans="1:17" ht="20.399999999999999">
      <c r="A146" s="9" t="s">
        <v>693</v>
      </c>
      <c r="B146" s="122">
        <v>42705</v>
      </c>
      <c r="C146" s="51" t="s">
        <v>737</v>
      </c>
      <c r="D146" s="10">
        <v>42384</v>
      </c>
      <c r="E146" s="9" t="s">
        <v>2626</v>
      </c>
      <c r="F146" s="9" t="s">
        <v>743</v>
      </c>
      <c r="G146" s="11">
        <v>50</v>
      </c>
      <c r="H146" s="11"/>
      <c r="I146" s="5"/>
      <c r="N146" s="1"/>
      <c r="O146" s="1"/>
      <c r="P146" s="1"/>
      <c r="Q146" s="1"/>
    </row>
    <row r="147" spans="1:17" ht="20.399999999999999">
      <c r="A147" s="9" t="s">
        <v>693</v>
      </c>
      <c r="B147" s="51" t="s">
        <v>2627</v>
      </c>
      <c r="C147" s="51" t="s">
        <v>744</v>
      </c>
      <c r="D147" s="10">
        <v>42577</v>
      </c>
      <c r="E147" s="9" t="s">
        <v>745</v>
      </c>
      <c r="F147" s="9" t="s">
        <v>746</v>
      </c>
      <c r="G147" s="11">
        <v>9</v>
      </c>
      <c r="H147" s="11"/>
      <c r="I147" s="5"/>
      <c r="N147" s="1"/>
      <c r="O147" s="1"/>
      <c r="P147" s="1"/>
      <c r="Q147" s="1"/>
    </row>
    <row r="148" spans="1:17" ht="20.399999999999999">
      <c r="A148" s="9" t="s">
        <v>693</v>
      </c>
      <c r="B148" s="122">
        <v>42491</v>
      </c>
      <c r="C148" s="51" t="s">
        <v>747</v>
      </c>
      <c r="D148" s="10">
        <v>42381</v>
      </c>
      <c r="E148" s="9" t="s">
        <v>2628</v>
      </c>
      <c r="F148" s="9" t="s">
        <v>280</v>
      </c>
      <c r="G148" s="11">
        <v>10</v>
      </c>
      <c r="H148" s="11"/>
      <c r="I148" s="5"/>
      <c r="N148" s="1"/>
      <c r="O148" s="1"/>
      <c r="P148" s="1"/>
      <c r="Q148" s="1"/>
    </row>
    <row r="149" spans="1:17" ht="20.399999999999999">
      <c r="A149" s="9" t="s">
        <v>693</v>
      </c>
      <c r="B149" s="51" t="s">
        <v>748</v>
      </c>
      <c r="C149" s="51" t="s">
        <v>749</v>
      </c>
      <c r="D149" s="10">
        <v>42622</v>
      </c>
      <c r="E149" s="9" t="s">
        <v>2629</v>
      </c>
      <c r="F149" s="9" t="s">
        <v>750</v>
      </c>
      <c r="G149" s="11">
        <v>500</v>
      </c>
      <c r="H149" s="11"/>
      <c r="I149" s="5"/>
      <c r="N149" s="1"/>
      <c r="O149" s="1"/>
      <c r="P149" s="1"/>
      <c r="Q149" s="1"/>
    </row>
    <row r="150" spans="1:17" ht="20.399999999999999">
      <c r="A150" s="9" t="s">
        <v>693</v>
      </c>
      <c r="B150" s="51" t="s">
        <v>2630</v>
      </c>
      <c r="C150" s="51" t="s">
        <v>751</v>
      </c>
      <c r="D150" s="10">
        <v>42470</v>
      </c>
      <c r="E150" s="9" t="s">
        <v>752</v>
      </c>
      <c r="F150" s="9" t="s">
        <v>753</v>
      </c>
      <c r="G150" s="11">
        <v>71.2</v>
      </c>
      <c r="H150" s="11"/>
      <c r="I150" s="5"/>
      <c r="N150" s="1"/>
      <c r="O150" s="1"/>
      <c r="P150" s="1"/>
      <c r="Q150" s="1"/>
    </row>
    <row r="151" spans="1:17" ht="51">
      <c r="A151" s="9" t="s">
        <v>693</v>
      </c>
      <c r="B151" s="51" t="s">
        <v>2631</v>
      </c>
      <c r="C151" s="51" t="s">
        <v>2632</v>
      </c>
      <c r="D151" s="10">
        <v>42609</v>
      </c>
      <c r="E151" s="9" t="s">
        <v>2633</v>
      </c>
      <c r="F151" s="9" t="s">
        <v>754</v>
      </c>
      <c r="G151" s="11">
        <v>250</v>
      </c>
      <c r="H151" s="11"/>
      <c r="I151" s="5"/>
    </row>
    <row r="152" spans="1:17" ht="20.399999999999999">
      <c r="A152" s="9" t="s">
        <v>693</v>
      </c>
      <c r="B152" s="51" t="s">
        <v>2634</v>
      </c>
      <c r="C152" s="51" t="s">
        <v>755</v>
      </c>
      <c r="D152" s="10">
        <v>42597</v>
      </c>
      <c r="E152" s="9" t="s">
        <v>756</v>
      </c>
      <c r="F152" s="9" t="s">
        <v>757</v>
      </c>
      <c r="G152" s="11">
        <v>320</v>
      </c>
      <c r="H152" s="11"/>
      <c r="I152" s="5"/>
    </row>
    <row r="153" spans="1:17" ht="20.399999999999999">
      <c r="A153" s="9" t="s">
        <v>693</v>
      </c>
      <c r="B153" s="51" t="s">
        <v>758</v>
      </c>
      <c r="C153" s="51" t="s">
        <v>759</v>
      </c>
      <c r="D153" s="10">
        <v>42521</v>
      </c>
      <c r="E153" s="9" t="s">
        <v>2635</v>
      </c>
      <c r="F153" s="9" t="s">
        <v>760</v>
      </c>
      <c r="G153" s="11">
        <v>40</v>
      </c>
      <c r="H153" s="11"/>
      <c r="I153" s="5"/>
    </row>
    <row r="154" spans="1:17" ht="20.399999999999999">
      <c r="A154" s="9" t="s">
        <v>693</v>
      </c>
      <c r="B154" s="122">
        <v>42370</v>
      </c>
      <c r="C154" s="51" t="s">
        <v>2636</v>
      </c>
      <c r="D154" s="10">
        <v>42371</v>
      </c>
      <c r="E154" s="9" t="s">
        <v>761</v>
      </c>
      <c r="F154" s="9" t="s">
        <v>762</v>
      </c>
      <c r="G154" s="11">
        <v>25</v>
      </c>
      <c r="H154" s="11"/>
      <c r="I154" s="5"/>
    </row>
    <row r="155" spans="1:17" ht="20.399999999999999">
      <c r="A155" s="9" t="s">
        <v>693</v>
      </c>
      <c r="B155" s="122">
        <v>42430</v>
      </c>
      <c r="C155" s="51" t="s">
        <v>763</v>
      </c>
      <c r="D155" s="10">
        <v>42402</v>
      </c>
      <c r="E155" s="9" t="s">
        <v>2637</v>
      </c>
      <c r="F155" s="9" t="s">
        <v>764</v>
      </c>
      <c r="G155" s="11">
        <v>150</v>
      </c>
      <c r="H155" s="11"/>
      <c r="I155" s="5"/>
    </row>
    <row r="156" spans="1:17" ht="20.399999999999999">
      <c r="A156" s="9" t="s">
        <v>693</v>
      </c>
      <c r="B156" s="122">
        <v>42461</v>
      </c>
      <c r="C156" s="51" t="s">
        <v>765</v>
      </c>
      <c r="D156" s="10">
        <v>42375</v>
      </c>
      <c r="E156" s="9" t="s">
        <v>2638</v>
      </c>
      <c r="F156" s="9" t="s">
        <v>766</v>
      </c>
      <c r="G156" s="11">
        <v>100</v>
      </c>
      <c r="H156" s="11"/>
      <c r="I156" s="5"/>
    </row>
    <row r="157" spans="1:17" ht="20.399999999999999">
      <c r="A157" s="9" t="s">
        <v>693</v>
      </c>
      <c r="B157" s="51" t="s">
        <v>2639</v>
      </c>
      <c r="C157" s="51" t="s">
        <v>767</v>
      </c>
      <c r="D157" s="10">
        <v>42464</v>
      </c>
      <c r="E157" s="9" t="s">
        <v>2640</v>
      </c>
      <c r="F157" s="9" t="s">
        <v>768</v>
      </c>
      <c r="G157" s="11">
        <v>74.099999999999994</v>
      </c>
      <c r="H157" s="11"/>
    </row>
    <row r="158" spans="1:17" ht="20.399999999999999">
      <c r="A158" s="9" t="s">
        <v>693</v>
      </c>
      <c r="B158" s="51" t="s">
        <v>2641</v>
      </c>
      <c r="C158" s="51" t="s">
        <v>769</v>
      </c>
      <c r="D158" s="10">
        <v>42597</v>
      </c>
      <c r="E158" s="9" t="s">
        <v>2642</v>
      </c>
      <c r="F158" s="9" t="s">
        <v>770</v>
      </c>
      <c r="G158" s="11">
        <v>120</v>
      </c>
      <c r="H158" s="11"/>
    </row>
    <row r="159" spans="1:17" ht="40.799999999999997">
      <c r="A159" s="9" t="s">
        <v>693</v>
      </c>
      <c r="B159" s="51" t="s">
        <v>771</v>
      </c>
      <c r="C159" s="51" t="s">
        <v>771</v>
      </c>
      <c r="D159" s="10">
        <v>42474</v>
      </c>
      <c r="E159" s="9" t="s">
        <v>2643</v>
      </c>
      <c r="F159" s="9" t="s">
        <v>772</v>
      </c>
      <c r="G159" s="11">
        <v>80</v>
      </c>
      <c r="H159" s="11">
        <v>80</v>
      </c>
    </row>
    <row r="160" spans="1:17" ht="20.399999999999999">
      <c r="A160" s="9" t="s">
        <v>693</v>
      </c>
      <c r="B160" s="51" t="s">
        <v>773</v>
      </c>
      <c r="C160" s="51" t="s">
        <v>774</v>
      </c>
      <c r="D160" s="10">
        <v>42685</v>
      </c>
      <c r="E160" s="9" t="s">
        <v>2644</v>
      </c>
      <c r="F160" s="9" t="s">
        <v>775</v>
      </c>
      <c r="G160" s="11">
        <v>600</v>
      </c>
      <c r="H160" s="11">
        <v>200</v>
      </c>
    </row>
    <row r="161" spans="1:8" ht="20.399999999999999">
      <c r="A161" s="9" t="s">
        <v>693</v>
      </c>
      <c r="B161" s="51" t="s">
        <v>747</v>
      </c>
      <c r="C161" s="51" t="s">
        <v>776</v>
      </c>
      <c r="D161" s="10">
        <v>42509</v>
      </c>
      <c r="E161" s="9" t="s">
        <v>777</v>
      </c>
      <c r="F161" s="9" t="s">
        <v>778</v>
      </c>
      <c r="G161" s="11">
        <v>10</v>
      </c>
      <c r="H161" s="11"/>
    </row>
    <row r="162" spans="1:8" ht="20.399999999999999">
      <c r="A162" s="9" t="s">
        <v>693</v>
      </c>
      <c r="B162" s="51" t="s">
        <v>779</v>
      </c>
      <c r="C162" s="51" t="s">
        <v>780</v>
      </c>
      <c r="D162" s="10">
        <v>42555</v>
      </c>
      <c r="E162" s="9" t="s">
        <v>781</v>
      </c>
      <c r="F162" s="9" t="s">
        <v>782</v>
      </c>
      <c r="G162" s="11">
        <v>19</v>
      </c>
      <c r="H162" s="11"/>
    </row>
    <row r="163" spans="1:8" ht="20.399999999999999">
      <c r="A163" s="9" t="s">
        <v>693</v>
      </c>
      <c r="B163" s="51" t="s">
        <v>2645</v>
      </c>
      <c r="C163" s="51" t="s">
        <v>783</v>
      </c>
      <c r="D163" s="10">
        <v>42381</v>
      </c>
      <c r="E163" s="9" t="s">
        <v>784</v>
      </c>
      <c r="F163" s="9" t="s">
        <v>785</v>
      </c>
      <c r="G163" s="11">
        <v>230</v>
      </c>
      <c r="H163" s="11"/>
    </row>
    <row r="164" spans="1:8" ht="20.399999999999999">
      <c r="A164" s="9" t="s">
        <v>693</v>
      </c>
      <c r="B164" s="51" t="s">
        <v>2646</v>
      </c>
      <c r="C164" s="51" t="s">
        <v>2647</v>
      </c>
      <c r="D164" s="10">
        <v>42431</v>
      </c>
      <c r="E164" s="9" t="s">
        <v>2648</v>
      </c>
      <c r="F164" s="9" t="s">
        <v>786</v>
      </c>
      <c r="G164" s="11">
        <v>175</v>
      </c>
      <c r="H164" s="11"/>
    </row>
    <row r="165" spans="1:8" ht="20.399999999999999">
      <c r="A165" s="9" t="s">
        <v>693</v>
      </c>
      <c r="B165" s="51" t="s">
        <v>787</v>
      </c>
      <c r="C165" s="51">
        <v>369963</v>
      </c>
      <c r="D165" s="10">
        <v>42432</v>
      </c>
      <c r="E165" s="9" t="s">
        <v>788</v>
      </c>
      <c r="F165" s="9" t="s">
        <v>789</v>
      </c>
      <c r="G165" s="11"/>
      <c r="H165" s="11">
        <v>255</v>
      </c>
    </row>
    <row r="166" spans="1:8" ht="81.599999999999994">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0.399999999999999">
      <c r="A171" s="9" t="s">
        <v>798</v>
      </c>
      <c r="B171" s="122">
        <v>42614</v>
      </c>
      <c r="C171" s="51" t="s">
        <v>2655</v>
      </c>
      <c r="D171" s="10">
        <v>42381</v>
      </c>
      <c r="E171" s="9" t="s">
        <v>799</v>
      </c>
      <c r="F171" s="9" t="s">
        <v>800</v>
      </c>
      <c r="G171" s="11">
        <v>20000</v>
      </c>
      <c r="H171" s="11"/>
    </row>
    <row r="172" spans="1:8" ht="40.799999999999997">
      <c r="A172" s="9" t="s">
        <v>801</v>
      </c>
      <c r="B172" s="51" t="s">
        <v>2656</v>
      </c>
      <c r="C172" s="51" t="s">
        <v>802</v>
      </c>
      <c r="D172" s="10">
        <v>42460</v>
      </c>
      <c r="E172" s="9" t="s">
        <v>803</v>
      </c>
      <c r="F172" s="9" t="s">
        <v>804</v>
      </c>
      <c r="G172" s="11">
        <v>30000</v>
      </c>
      <c r="H172" s="11">
        <v>15000</v>
      </c>
    </row>
    <row r="173" spans="1:8" ht="102">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0.399999999999999">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0.399999999999999">
      <c r="A180" s="9" t="s">
        <v>805</v>
      </c>
      <c r="B180" s="51" t="s">
        <v>2664</v>
      </c>
      <c r="C180" s="51" t="s">
        <v>821</v>
      </c>
      <c r="D180" s="10">
        <v>42686</v>
      </c>
      <c r="E180" s="9" t="s">
        <v>822</v>
      </c>
      <c r="F180" s="9" t="s">
        <v>823</v>
      </c>
      <c r="G180" s="11">
        <v>201.5</v>
      </c>
      <c r="H180" s="11"/>
    </row>
    <row r="181" spans="1:8" ht="20.399999999999999">
      <c r="A181" s="9" t="s">
        <v>805</v>
      </c>
      <c r="B181" s="51" t="s">
        <v>2665</v>
      </c>
      <c r="C181" s="51" t="s">
        <v>824</v>
      </c>
      <c r="D181" s="10">
        <v>42603</v>
      </c>
      <c r="E181" s="9" t="s">
        <v>825</v>
      </c>
      <c r="F181" s="9" t="s">
        <v>826</v>
      </c>
      <c r="G181" s="11">
        <v>1010</v>
      </c>
      <c r="H181" s="11"/>
    </row>
    <row r="182" spans="1:8" ht="30.6">
      <c r="A182" s="9" t="s">
        <v>805</v>
      </c>
      <c r="B182" s="51" t="s">
        <v>827</v>
      </c>
      <c r="C182" s="51" t="s">
        <v>773</v>
      </c>
      <c r="D182" s="10">
        <v>42584</v>
      </c>
      <c r="E182" s="9" t="s">
        <v>2666</v>
      </c>
      <c r="F182" s="9" t="s">
        <v>828</v>
      </c>
      <c r="G182" s="11">
        <v>1330</v>
      </c>
      <c r="H182" s="11"/>
    </row>
    <row r="183" spans="1:8" ht="20.399999999999999">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1">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30.6">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0.799999999999997">
      <c r="A189" s="9" t="s">
        <v>836</v>
      </c>
      <c r="B189" s="51" t="s">
        <v>2673</v>
      </c>
      <c r="C189" s="51" t="s">
        <v>844</v>
      </c>
      <c r="D189" s="10">
        <v>42531</v>
      </c>
      <c r="E189" s="9" t="s">
        <v>2674</v>
      </c>
      <c r="F189" s="9" t="s">
        <v>845</v>
      </c>
      <c r="G189" s="11">
        <v>350</v>
      </c>
      <c r="H189" s="11"/>
    </row>
    <row r="190" spans="1:8" ht="51">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0.399999999999999">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CalcPr fullCalcOnLoad="1"/>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Daniel</cp:lastModifiedBy>
  <cp:lastPrinted>2016-02-11T07:23:34Z</cp:lastPrinted>
  <dcterms:created xsi:type="dcterms:W3CDTF">2011-04-09T08:55:55Z</dcterms:created>
  <dcterms:modified xsi:type="dcterms:W3CDTF">2016-04-14T16:44:28Z</dcterms:modified>
</cp:coreProperties>
</file>