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eter\Desktop\"/>
    </mc:Choice>
  </mc:AlternateContent>
  <bookViews>
    <workbookView xWindow="0" yWindow="0" windowWidth="28800" windowHeight="1243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52511" concurrentCalc="0"/>
</workbook>
</file>

<file path=xl/calcChain.xml><?xml version="1.0" encoding="utf-8"?>
<calcChain xmlns="http://schemas.openxmlformats.org/spreadsheetml/2006/main">
  <c r="C88" i="21" l="1"/>
  <c r="B1" i="22"/>
  <c r="D1" i="22"/>
  <c r="D2" i="22"/>
  <c r="D3" i="22"/>
  <c r="D4" i="22"/>
  <c r="D5" i="22"/>
  <c r="D6" i="22"/>
  <c r="D7" i="22"/>
  <c r="D8" i="22"/>
  <c r="D9" i="22"/>
  <c r="D10" i="22"/>
  <c r="D11" i="22"/>
  <c r="D12" i="22"/>
  <c r="D13" i="22"/>
  <c r="D14" i="22"/>
  <c r="D15" i="22"/>
  <c r="D16" i="22"/>
  <c r="D17" i="22"/>
  <c r="D18" i="22"/>
  <c r="D19" i="22"/>
  <c r="B19" i="22"/>
  <c r="A19" i="22"/>
  <c r="G19" i="22"/>
  <c r="I19" i="22"/>
  <c r="H46" i="21"/>
  <c r="F19" i="22"/>
  <c r="C46" i="21"/>
  <c r="D46" i="21"/>
  <c r="B2" i="22"/>
  <c r="J2" i="22"/>
  <c r="A29" i="21"/>
  <c r="B3" i="22"/>
  <c r="J3" i="22"/>
  <c r="A30" i="21"/>
  <c r="B4" i="22"/>
  <c r="J4" i="22"/>
  <c r="A31" i="21"/>
  <c r="B5" i="22"/>
  <c r="J5" i="22"/>
  <c r="A32" i="21"/>
  <c r="B6" i="22"/>
  <c r="J6" i="22"/>
  <c r="A33" i="21"/>
  <c r="B7" i="22"/>
  <c r="J7" i="22"/>
  <c r="A34" i="21"/>
  <c r="B8" i="22"/>
  <c r="J8" i="22"/>
  <c r="A35" i="21"/>
  <c r="B9" i="22"/>
  <c r="J9" i="22"/>
  <c r="A36" i="21"/>
  <c r="B10" i="22"/>
  <c r="J10" i="22"/>
  <c r="A37" i="21"/>
  <c r="B11" i="22"/>
  <c r="J11" i="22"/>
  <c r="A38" i="21"/>
  <c r="B12" i="22"/>
  <c r="J12" i="22"/>
  <c r="A39" i="21"/>
  <c r="B13" i="22"/>
  <c r="J13" i="22"/>
  <c r="A40" i="21"/>
  <c r="B14" i="22"/>
  <c r="J14" i="22"/>
  <c r="A41" i="21"/>
  <c r="B15" i="22"/>
  <c r="J15" i="22"/>
  <c r="A42" i="21"/>
  <c r="B16" i="22"/>
  <c r="J16" i="22"/>
  <c r="A43" i="21"/>
  <c r="B17" i="22"/>
  <c r="J17" i="22"/>
  <c r="A44" i="21"/>
  <c r="B18" i="22"/>
  <c r="J18" i="22"/>
  <c r="A45" i="21"/>
  <c r="J19" i="22"/>
  <c r="A46" i="21"/>
  <c r="D20" i="22"/>
  <c r="B20" i="22"/>
  <c r="J20" i="22"/>
  <c r="A47" i="21"/>
  <c r="D21" i="22"/>
  <c r="B21" i="22"/>
  <c r="J21" i="22"/>
  <c r="A48" i="21"/>
  <c r="D22" i="22"/>
  <c r="B22" i="22"/>
  <c r="J22" i="22"/>
  <c r="A49" i="21"/>
  <c r="D23" i="22"/>
  <c r="B23" i="22"/>
  <c r="J23" i="22"/>
  <c r="A50" i="21"/>
  <c r="D24" i="22"/>
  <c r="B24" i="22"/>
  <c r="J24" i="22"/>
  <c r="A51" i="21"/>
  <c r="D25" i="22"/>
  <c r="B25" i="22"/>
  <c r="J25" i="22"/>
  <c r="A52" i="21"/>
  <c r="D26" i="22"/>
  <c r="B26" i="22"/>
  <c r="J26" i="22"/>
  <c r="A53" i="21"/>
  <c r="D27" i="22"/>
  <c r="B27" i="22"/>
  <c r="J27" i="22"/>
  <c r="A54" i="21"/>
  <c r="D28" i="22"/>
  <c r="B28" i="22"/>
  <c r="J28" i="22"/>
  <c r="A55" i="21"/>
  <c r="D29" i="22"/>
  <c r="B29" i="22"/>
  <c r="J29" i="22"/>
  <c r="A56" i="21"/>
  <c r="D30" i="22"/>
  <c r="B30" i="22"/>
  <c r="J30" i="22"/>
  <c r="A57" i="21"/>
  <c r="D31" i="22"/>
  <c r="B31" i="22"/>
  <c r="J31" i="22"/>
  <c r="A58" i="21"/>
  <c r="D32" i="22"/>
  <c r="B32" i="22"/>
  <c r="J32" i="22"/>
  <c r="A59" i="21"/>
  <c r="D33" i="22"/>
  <c r="B33" i="22"/>
  <c r="J33" i="22"/>
  <c r="A60" i="21"/>
  <c r="D34" i="22"/>
  <c r="B34" i="22"/>
  <c r="J34" i="22"/>
  <c r="A61" i="21"/>
  <c r="D35" i="22"/>
  <c r="B35" i="22"/>
  <c r="J35" i="22"/>
  <c r="A62" i="21"/>
  <c r="D36" i="22"/>
  <c r="B36" i="22"/>
  <c r="J36" i="22"/>
  <c r="A63" i="21"/>
  <c r="D37" i="22"/>
  <c r="B37" i="22"/>
  <c r="J37" i="22"/>
  <c r="A64" i="21"/>
  <c r="D38" i="22"/>
  <c r="B38" i="22"/>
  <c r="J38" i="22"/>
  <c r="A65" i="21"/>
  <c r="D39" i="22"/>
  <c r="B39" i="22"/>
  <c r="J39" i="22"/>
  <c r="A66" i="21"/>
  <c r="D40" i="22"/>
  <c r="B40" i="22"/>
  <c r="J40" i="22"/>
  <c r="A67" i="21"/>
  <c r="D41" i="22"/>
  <c r="B41" i="22"/>
  <c r="J41" i="22"/>
  <c r="A68" i="21"/>
  <c r="D42" i="22"/>
  <c r="B42" i="22"/>
  <c r="J42" i="22"/>
  <c r="A69" i="21"/>
  <c r="D43" i="22"/>
  <c r="B43" i="22"/>
  <c r="J43" i="22"/>
  <c r="A70" i="21"/>
  <c r="D44" i="22"/>
  <c r="B44" i="22"/>
  <c r="J44" i="22"/>
  <c r="A71" i="21"/>
  <c r="D45" i="22"/>
  <c r="B45" i="22"/>
  <c r="J45" i="22"/>
  <c r="A72" i="21"/>
  <c r="D46" i="22"/>
  <c r="B46" i="22"/>
  <c r="J46" i="22"/>
  <c r="A73" i="21"/>
  <c r="D47" i="22"/>
  <c r="B47" i="22"/>
  <c r="J47" i="22"/>
  <c r="A74" i="21"/>
  <c r="D48" i="22"/>
  <c r="B48" i="22"/>
  <c r="J48" i="22"/>
  <c r="A75" i="21"/>
  <c r="D49" i="22"/>
  <c r="B49" i="22"/>
  <c r="J49" i="22"/>
  <c r="A76" i="21"/>
  <c r="D50" i="22"/>
  <c r="B50" i="22"/>
  <c r="J50" i="22"/>
  <c r="A77" i="21"/>
  <c r="D51" i="22"/>
  <c r="B51" i="22"/>
  <c r="J51" i="22"/>
  <c r="A78" i="21"/>
  <c r="I2" i="22"/>
  <c r="H29" i="21"/>
  <c r="F2" i="22"/>
  <c r="C29" i="21"/>
  <c r="A2" i="22"/>
  <c r="G2" i="22"/>
  <c r="D29" i="21"/>
  <c r="I3" i="22"/>
  <c r="H30" i="21"/>
  <c r="F3" i="22"/>
  <c r="C30" i="21"/>
  <c r="A3" i="22"/>
  <c r="G3" i="22"/>
  <c r="D30" i="21"/>
  <c r="I4" i="22"/>
  <c r="H31" i="21"/>
  <c r="F4" i="22"/>
  <c r="C31" i="21"/>
  <c r="A4" i="22"/>
  <c r="G4" i="22"/>
  <c r="D31" i="21"/>
  <c r="I5" i="22"/>
  <c r="H32" i="21"/>
  <c r="F5" i="22"/>
  <c r="C32" i="21"/>
  <c r="A5" i="22"/>
  <c r="G5" i="22"/>
  <c r="D32" i="21"/>
  <c r="I6" i="22"/>
  <c r="H33" i="21"/>
  <c r="F6" i="22"/>
  <c r="C33" i="21"/>
  <c r="A6" i="22"/>
  <c r="G6" i="22"/>
  <c r="D33" i="21"/>
  <c r="I7" i="22"/>
  <c r="H34" i="21"/>
  <c r="F7" i="22"/>
  <c r="C34" i="21"/>
  <c r="A7" i="22"/>
  <c r="G7" i="22"/>
  <c r="D34" i="21"/>
  <c r="I8" i="22"/>
  <c r="H35" i="21"/>
  <c r="F8" i="22"/>
  <c r="C35" i="21"/>
  <c r="A8" i="22"/>
  <c r="G8" i="22"/>
  <c r="D35" i="21"/>
  <c r="I9" i="22"/>
  <c r="H36" i="21"/>
  <c r="F9" i="22"/>
  <c r="C36" i="21"/>
  <c r="A9" i="22"/>
  <c r="G9" i="22"/>
  <c r="D36" i="21"/>
  <c r="I10" i="22"/>
  <c r="H37" i="21"/>
  <c r="F10" i="22"/>
  <c r="C37" i="21"/>
  <c r="A10" i="22"/>
  <c r="G10" i="22"/>
  <c r="D37" i="21"/>
  <c r="I11" i="22"/>
  <c r="H38" i="21"/>
  <c r="F11" i="22"/>
  <c r="C38" i="21"/>
  <c r="A11" i="22"/>
  <c r="G11" i="22"/>
  <c r="D38" i="21"/>
  <c r="I12" i="22"/>
  <c r="H39" i="21"/>
  <c r="F12" i="22"/>
  <c r="C39" i="21"/>
  <c r="A12" i="22"/>
  <c r="G12" i="22"/>
  <c r="D39" i="21"/>
  <c r="I13" i="22"/>
  <c r="H40" i="21"/>
  <c r="F13" i="22"/>
  <c r="C40" i="21"/>
  <c r="A13" i="22"/>
  <c r="G13" i="22"/>
  <c r="D40" i="21"/>
  <c r="I14" i="22"/>
  <c r="H41" i="21"/>
  <c r="F14" i="22"/>
  <c r="C41" i="21"/>
  <c r="A14" i="22"/>
  <c r="G14" i="22"/>
  <c r="D41" i="21"/>
  <c r="I15" i="22"/>
  <c r="H42" i="21"/>
  <c r="F15" i="22"/>
  <c r="C42" i="21"/>
  <c r="A15" i="22"/>
  <c r="G15" i="22"/>
  <c r="D42" i="21"/>
  <c r="I16" i="22"/>
  <c r="H43" i="21"/>
  <c r="F16" i="22"/>
  <c r="C43" i="21"/>
  <c r="D43" i="21"/>
  <c r="I17" i="22"/>
  <c r="H44" i="21"/>
  <c r="F17" i="22"/>
  <c r="C44" i="21"/>
  <c r="D44" i="21"/>
  <c r="I18" i="22"/>
  <c r="H45" i="21"/>
  <c r="F18" i="22"/>
  <c r="C45" i="21"/>
  <c r="D45" i="21"/>
  <c r="I20" i="22"/>
  <c r="H47" i="21"/>
  <c r="F20" i="22"/>
  <c r="C47" i="21"/>
  <c r="D47" i="21"/>
  <c r="I21" i="22"/>
  <c r="H48" i="21"/>
  <c r="F21" i="22"/>
  <c r="C48" i="21"/>
  <c r="D48" i="21"/>
  <c r="I22" i="22"/>
  <c r="H49" i="21"/>
  <c r="F22" i="22"/>
  <c r="C49" i="21"/>
  <c r="D49" i="21"/>
  <c r="I23" i="22"/>
  <c r="H50" i="21"/>
  <c r="F23" i="22"/>
  <c r="C50" i="21"/>
  <c r="D50" i="21"/>
  <c r="I24" i="22"/>
  <c r="H51" i="21"/>
  <c r="F24" i="22"/>
  <c r="C51" i="21"/>
  <c r="D51" i="21"/>
  <c r="I25" i="22"/>
  <c r="H52" i="21"/>
  <c r="F25" i="22"/>
  <c r="C52" i="21"/>
  <c r="D52" i="21"/>
  <c r="I26" i="22"/>
  <c r="H53" i="21"/>
  <c r="F26" i="22"/>
  <c r="C53" i="21"/>
  <c r="D53" i="21"/>
  <c r="I27" i="22"/>
  <c r="H54" i="21"/>
  <c r="F27" i="22"/>
  <c r="C54" i="21"/>
  <c r="D54" i="21"/>
  <c r="I28" i="22"/>
  <c r="H55" i="21"/>
  <c r="F28" i="22"/>
  <c r="C55" i="21"/>
  <c r="D55" i="21"/>
  <c r="I29" i="22"/>
  <c r="H56" i="21"/>
  <c r="F29" i="22"/>
  <c r="C56" i="21"/>
  <c r="D56" i="21"/>
  <c r="I30" i="22"/>
  <c r="H57" i="21"/>
  <c r="F30" i="22"/>
  <c r="C57" i="21"/>
  <c r="D57" i="21"/>
  <c r="I31" i="22"/>
  <c r="H58" i="21"/>
  <c r="F31" i="22"/>
  <c r="C58" i="21"/>
  <c r="D58" i="21"/>
  <c r="I32" i="22"/>
  <c r="H59" i="21"/>
  <c r="F32" i="22"/>
  <c r="C59" i="21"/>
  <c r="D59" i="21"/>
  <c r="I33" i="22"/>
  <c r="H60" i="21"/>
  <c r="F33" i="22"/>
  <c r="C60" i="21"/>
  <c r="D60" i="21"/>
  <c r="I34" i="22"/>
  <c r="H61" i="21"/>
  <c r="F34" i="22"/>
  <c r="C61" i="21"/>
  <c r="D61" i="21"/>
  <c r="I35" i="22"/>
  <c r="H62" i="21"/>
  <c r="F35" i="22"/>
  <c r="C62" i="21"/>
  <c r="D62" i="21"/>
  <c r="I36" i="22"/>
  <c r="H63" i="21"/>
  <c r="F36" i="22"/>
  <c r="C63" i="21"/>
  <c r="D63" i="21"/>
  <c r="I37" i="22"/>
  <c r="H64" i="21"/>
  <c r="F37" i="22"/>
  <c r="C64" i="21"/>
  <c r="D64" i="21"/>
  <c r="I38" i="22"/>
  <c r="H65" i="21"/>
  <c r="F38" i="22"/>
  <c r="C65" i="21"/>
  <c r="D65" i="21"/>
  <c r="I39" i="22"/>
  <c r="H66" i="21"/>
  <c r="F39" i="22"/>
  <c r="C66" i="21"/>
  <c r="D66" i="21"/>
  <c r="I40" i="22"/>
  <c r="H67" i="21"/>
  <c r="F40" i="22"/>
  <c r="C67" i="21"/>
  <c r="D67" i="21"/>
  <c r="I41" i="22"/>
  <c r="H68" i="21"/>
  <c r="F41" i="22"/>
  <c r="C68" i="21"/>
  <c r="D68" i="21"/>
  <c r="I42" i="22"/>
  <c r="H69" i="21"/>
  <c r="F42" i="22"/>
  <c r="C69" i="21"/>
  <c r="D69" i="21"/>
  <c r="I43" i="22"/>
  <c r="H70" i="21"/>
  <c r="F43" i="22"/>
  <c r="C70" i="21"/>
  <c r="D70" i="21"/>
  <c r="I44" i="22"/>
  <c r="H71" i="21"/>
  <c r="F44" i="22"/>
  <c r="C71" i="21"/>
  <c r="D71" i="21"/>
  <c r="I45" i="22"/>
  <c r="H72" i="21"/>
  <c r="F45" i="22"/>
  <c r="C72" i="21"/>
  <c r="D72" i="21"/>
  <c r="I46" i="22"/>
  <c r="H73" i="21"/>
  <c r="F46" i="22"/>
  <c r="C73" i="21"/>
  <c r="D73" i="21"/>
  <c r="I47" i="22"/>
  <c r="H74" i="21"/>
  <c r="F47" i="22"/>
  <c r="C74" i="21"/>
  <c r="D74" i="21"/>
  <c r="I48" i="22"/>
  <c r="H75" i="21"/>
  <c r="F48" i="22"/>
  <c r="C75" i="21"/>
  <c r="D75" i="21"/>
  <c r="I49" i="22"/>
  <c r="H76" i="21"/>
  <c r="F49" i="22"/>
  <c r="C76" i="21"/>
  <c r="D76" i="21"/>
  <c r="I50" i="22"/>
  <c r="H77" i="21"/>
  <c r="F50" i="22"/>
  <c r="C77" i="21"/>
  <c r="D77" i="21"/>
  <c r="I51" i="22"/>
  <c r="H78" i="21"/>
  <c r="F51" i="22"/>
  <c r="C78" i="21"/>
  <c r="D78" i="21"/>
  <c r="D10" i="21"/>
  <c r="D10" i="27"/>
  <c r="A16" i="22"/>
  <c r="G16" i="22"/>
  <c r="A17" i="22"/>
  <c r="G17" i="22"/>
  <c r="A18" i="22"/>
  <c r="G18" i="22"/>
  <c r="D11" i="21"/>
  <c r="D11" i="27"/>
  <c r="E11" i="27"/>
  <c r="D12" i="21"/>
  <c r="D12" i="27"/>
  <c r="E12" i="27"/>
  <c r="D13" i="21"/>
  <c r="D13" i="27"/>
  <c r="E13" i="27"/>
  <c r="D14" i="21"/>
  <c r="D14" i="27"/>
  <c r="E14" i="27"/>
  <c r="E10" i="27"/>
  <c r="A20" i="22"/>
  <c r="G20" i="22"/>
  <c r="E15" i="27"/>
  <c r="D15" i="27"/>
  <c r="C7" i="27"/>
  <c r="C6" i="27"/>
  <c r="C5" i="27"/>
  <c r="C4" i="27"/>
  <c r="C3" i="27"/>
  <c r="C15" i="27"/>
  <c r="H112" i="26"/>
  <c r="H111" i="26"/>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A120" i="26"/>
  <c r="B2" i="24"/>
  <c r="I79" i="21"/>
  <c r="A87" i="21"/>
  <c r="G3" i="21"/>
  <c r="G4" i="21"/>
  <c r="B1" i="26"/>
  <c r="D1" i="26"/>
  <c r="D2" i="26"/>
  <c r="D3" i="26"/>
  <c r="D4" i="26"/>
  <c r="D5" i="26"/>
  <c r="D6" i="26"/>
  <c r="D7" i="26"/>
  <c r="B7" i="26"/>
  <c r="J7" i="26"/>
  <c r="A120" i="22"/>
  <c r="C4" i="21"/>
  <c r="C7" i="21"/>
  <c r="C6" i="21"/>
  <c r="C5" i="21"/>
  <c r="C3" i="21"/>
  <c r="D8" i="26"/>
  <c r="B8" i="26"/>
  <c r="B4" i="26"/>
  <c r="I4" i="26"/>
  <c r="D9" i="26"/>
  <c r="B5" i="26"/>
  <c r="A5" i="26"/>
  <c r="F5" i="26"/>
  <c r="B2" i="26"/>
  <c r="B6" i="26"/>
  <c r="J6" i="26"/>
  <c r="B3" i="26"/>
  <c r="I3" i="26"/>
  <c r="G8" i="26"/>
  <c r="J8" i="26"/>
  <c r="A6" i="26"/>
  <c r="F6" i="26"/>
  <c r="J4" i="26"/>
  <c r="G4" i="26"/>
  <c r="A4" i="26"/>
  <c r="F4" i="26"/>
  <c r="G2" i="26"/>
  <c r="H2" i="26"/>
  <c r="G7" i="26"/>
  <c r="H7" i="26"/>
  <c r="A7" i="26"/>
  <c r="F7" i="26"/>
  <c r="A8" i="26"/>
  <c r="F8" i="26"/>
  <c r="I7" i="26"/>
  <c r="H6" i="26"/>
  <c r="H5" i="26"/>
  <c r="H4" i="26"/>
  <c r="A2" i="26"/>
  <c r="F2" i="26"/>
  <c r="I5" i="26"/>
  <c r="H3" i="26"/>
  <c r="A3" i="26"/>
  <c r="F3" i="26"/>
  <c r="I8" i="26"/>
  <c r="H8" i="26"/>
  <c r="G6" i="26"/>
  <c r="I6" i="26"/>
  <c r="I2" i="26"/>
  <c r="J2" i="26"/>
  <c r="G5" i="26"/>
  <c r="J5" i="26"/>
  <c r="G3" i="26"/>
  <c r="J3" i="26"/>
  <c r="D10" i="26"/>
  <c r="B9" i="26"/>
  <c r="A9" i="26"/>
  <c r="F9" i="26"/>
  <c r="H9" i="26"/>
  <c r="J9" i="26"/>
  <c r="G9" i="26"/>
  <c r="I9" i="26"/>
  <c r="B10" i="26"/>
  <c r="D11" i="26"/>
  <c r="D12" i="26"/>
  <c r="B11" i="26"/>
  <c r="I10" i="26"/>
  <c r="J10" i="26"/>
  <c r="A10" i="26"/>
  <c r="F10" i="26"/>
  <c r="G10" i="26"/>
  <c r="H10" i="26"/>
  <c r="I11" i="26"/>
  <c r="A11" i="26"/>
  <c r="F11" i="26"/>
  <c r="G11" i="26"/>
  <c r="H11" i="26"/>
  <c r="J11" i="26"/>
  <c r="B12" i="26"/>
  <c r="D13" i="26"/>
  <c r="D14" i="26"/>
  <c r="B13" i="26"/>
  <c r="I12" i="26"/>
  <c r="A12" i="26"/>
  <c r="F12" i="26"/>
  <c r="J12" i="26"/>
  <c r="G12" i="26"/>
  <c r="H12" i="26"/>
  <c r="G13" i="26"/>
  <c r="J13" i="26"/>
  <c r="I13" i="26"/>
  <c r="H13" i="26"/>
  <c r="A13" i="26"/>
  <c r="F13" i="26"/>
  <c r="D15" i="26"/>
  <c r="B14" i="26"/>
  <c r="G14" i="26"/>
  <c r="J14" i="26"/>
  <c r="H14" i="26"/>
  <c r="I14" i="26"/>
  <c r="A14" i="26"/>
  <c r="F14" i="26"/>
  <c r="B15" i="26"/>
  <c r="D16" i="26"/>
  <c r="B16" i="26"/>
  <c r="D17" i="26"/>
  <c r="I15" i="26"/>
  <c r="G15" i="26"/>
  <c r="A15" i="26"/>
  <c r="F15" i="26"/>
  <c r="H15" i="26"/>
  <c r="J15" i="26"/>
  <c r="B17" i="26"/>
  <c r="D18" i="26"/>
  <c r="A16" i="26"/>
  <c r="F16" i="26"/>
  <c r="I16" i="26"/>
  <c r="H16" i="26"/>
  <c r="J16" i="26"/>
  <c r="G16" i="26"/>
  <c r="B18" i="26"/>
  <c r="D19" i="26"/>
  <c r="H17" i="26"/>
  <c r="A17" i="26"/>
  <c r="F17" i="26"/>
  <c r="J17" i="26"/>
  <c r="I17" i="26"/>
  <c r="G17" i="26"/>
  <c r="B19" i="26"/>
  <c r="D20" i="26"/>
  <c r="G18" i="26"/>
  <c r="H18" i="26"/>
  <c r="I18" i="26"/>
  <c r="J18" i="26"/>
  <c r="A18" i="26"/>
  <c r="F18" i="26"/>
  <c r="D21" i="26"/>
  <c r="B20" i="26"/>
  <c r="H19" i="26"/>
  <c r="A19" i="26"/>
  <c r="F19" i="26"/>
  <c r="I19" i="26"/>
  <c r="G19" i="26"/>
  <c r="J19" i="26"/>
  <c r="A20" i="26"/>
  <c r="F20" i="26"/>
  <c r="H20" i="26"/>
  <c r="G20" i="26"/>
  <c r="J20" i="26"/>
  <c r="I20" i="26"/>
  <c r="B21" i="26"/>
  <c r="D22" i="26"/>
  <c r="D23" i="26"/>
  <c r="B22" i="26"/>
  <c r="I21" i="26"/>
  <c r="A21" i="26"/>
  <c r="F21" i="26"/>
  <c r="J21" i="26"/>
  <c r="H21" i="26"/>
  <c r="G21" i="26"/>
  <c r="G22" i="26"/>
  <c r="A22" i="26"/>
  <c r="F22" i="26"/>
  <c r="H22" i="26"/>
  <c r="I22" i="26"/>
  <c r="J22" i="26"/>
  <c r="B23" i="26"/>
  <c r="D24" i="26"/>
  <c r="D25" i="26"/>
  <c r="B24" i="26"/>
  <c r="H23" i="26"/>
  <c r="I23" i="26"/>
  <c r="J23" i="26"/>
  <c r="G23" i="26"/>
  <c r="A23" i="26"/>
  <c r="F23" i="26"/>
  <c r="G24" i="26"/>
  <c r="J24" i="26"/>
  <c r="H24" i="26"/>
  <c r="I24" i="26"/>
  <c r="A24" i="26"/>
  <c r="F24" i="26"/>
  <c r="D26" i="26"/>
  <c r="B25" i="26"/>
  <c r="J25" i="26"/>
  <c r="A25" i="26"/>
  <c r="F25" i="26"/>
  <c r="I25" i="26"/>
  <c r="G25" i="26"/>
  <c r="H25" i="26"/>
  <c r="D27" i="26"/>
  <c r="B26" i="26"/>
  <c r="J26" i="26"/>
  <c r="I26" i="26"/>
  <c r="G26" i="26"/>
  <c r="H26" i="26"/>
  <c r="A26" i="26"/>
  <c r="F26" i="26"/>
  <c r="B27" i="26"/>
  <c r="D28" i="26"/>
  <c r="B28" i="26"/>
  <c r="D29" i="26"/>
  <c r="G27" i="26"/>
  <c r="A27" i="26"/>
  <c r="F27" i="26"/>
  <c r="I27" i="26"/>
  <c r="J27" i="26"/>
  <c r="H27" i="26"/>
  <c r="B29" i="26"/>
  <c r="D30" i="26"/>
  <c r="A28" i="26"/>
  <c r="F28" i="26"/>
  <c r="G28" i="26"/>
  <c r="I28" i="26"/>
  <c r="H28" i="26"/>
  <c r="J28" i="26"/>
  <c r="B30" i="26"/>
  <c r="D31" i="26"/>
  <c r="A29" i="26"/>
  <c r="F29" i="26"/>
  <c r="H29" i="26"/>
  <c r="J29" i="26"/>
  <c r="G29" i="26"/>
  <c r="I29" i="26"/>
  <c r="B31" i="26"/>
  <c r="D32" i="26"/>
  <c r="H30" i="26"/>
  <c r="A30" i="26"/>
  <c r="F30" i="26"/>
  <c r="G30" i="26"/>
  <c r="I30" i="26"/>
  <c r="J30" i="26"/>
  <c r="B32" i="26"/>
  <c r="D33" i="26"/>
  <c r="J31" i="26"/>
  <c r="A31" i="26"/>
  <c r="F31" i="26"/>
  <c r="I31" i="26"/>
  <c r="G31" i="26"/>
  <c r="H31" i="26"/>
  <c r="D34" i="26"/>
  <c r="B33" i="26"/>
  <c r="A32" i="26"/>
  <c r="F32" i="26"/>
  <c r="J32" i="26"/>
  <c r="H32" i="26"/>
  <c r="G32" i="26"/>
  <c r="I32" i="26"/>
  <c r="I33" i="26"/>
  <c r="H33" i="26"/>
  <c r="G33" i="26"/>
  <c r="J33" i="26"/>
  <c r="A33" i="26"/>
  <c r="F33" i="26"/>
  <c r="D35" i="26"/>
  <c r="B34" i="26"/>
  <c r="H34" i="26"/>
  <c r="J34" i="26"/>
  <c r="I34" i="26"/>
  <c r="G34" i="26"/>
  <c r="A34" i="26"/>
  <c r="F34" i="26"/>
  <c r="B35" i="26"/>
  <c r="D36" i="26"/>
  <c r="D37" i="26"/>
  <c r="B36" i="26"/>
  <c r="A35" i="26"/>
  <c r="F35" i="26"/>
  <c r="H35" i="26"/>
  <c r="J35" i="26"/>
  <c r="G35" i="26"/>
  <c r="I35" i="26"/>
  <c r="H36" i="26"/>
  <c r="J36" i="26"/>
  <c r="G36" i="26"/>
  <c r="I36" i="26"/>
  <c r="A36" i="26"/>
  <c r="F36" i="26"/>
  <c r="D38" i="26"/>
  <c r="B37" i="26"/>
  <c r="J37" i="26"/>
  <c r="H37" i="26"/>
  <c r="A37" i="26"/>
  <c r="F37" i="26"/>
  <c r="G37" i="26"/>
  <c r="I37" i="26"/>
  <c r="D39" i="26"/>
  <c r="B38" i="26"/>
  <c r="G38" i="26"/>
  <c r="I38" i="26"/>
  <c r="J38" i="26"/>
  <c r="H38" i="26"/>
  <c r="A38" i="26"/>
  <c r="F38" i="26"/>
  <c r="D40" i="26"/>
  <c r="B39" i="26"/>
  <c r="I39" i="26"/>
  <c r="A39" i="26"/>
  <c r="F39" i="26"/>
  <c r="J39" i="26"/>
  <c r="H39" i="26"/>
  <c r="G39" i="26"/>
  <c r="B40" i="26"/>
  <c r="D41" i="26"/>
  <c r="B41" i="26"/>
  <c r="D42" i="26"/>
  <c r="I40" i="26"/>
  <c r="J40" i="26"/>
  <c r="G40" i="26"/>
  <c r="A40" i="26"/>
  <c r="F40" i="26"/>
  <c r="H40" i="26"/>
  <c r="B42" i="26"/>
  <c r="D43" i="26"/>
  <c r="I41" i="26"/>
  <c r="J41" i="26"/>
  <c r="H41" i="26"/>
  <c r="A41" i="26"/>
  <c r="F41" i="26"/>
  <c r="G41" i="26"/>
  <c r="D44" i="26"/>
  <c r="B43" i="26"/>
  <c r="J42" i="26"/>
  <c r="H42" i="26"/>
  <c r="I42" i="26"/>
  <c r="G42" i="26"/>
  <c r="A42" i="26"/>
  <c r="F42" i="26"/>
  <c r="A43" i="26"/>
  <c r="F43" i="26"/>
  <c r="I43" i="26"/>
  <c r="J43" i="26"/>
  <c r="H43" i="26"/>
  <c r="G43" i="26"/>
  <c r="D45" i="26"/>
  <c r="B44" i="26"/>
  <c r="I44" i="26"/>
  <c r="G44" i="26"/>
  <c r="J44" i="26"/>
  <c r="H44" i="26"/>
  <c r="A44" i="26"/>
  <c r="F44" i="26"/>
  <c r="B45" i="26"/>
  <c r="D46" i="26"/>
  <c r="B46" i="26"/>
  <c r="D47" i="26"/>
  <c r="A45" i="26"/>
  <c r="F45" i="26"/>
  <c r="G45" i="26"/>
  <c r="H45" i="26"/>
  <c r="J45" i="26"/>
  <c r="I45" i="26"/>
  <c r="B47" i="26"/>
  <c r="D48" i="26"/>
  <c r="I46" i="26"/>
  <c r="A46" i="26"/>
  <c r="F46" i="26"/>
  <c r="H46" i="26"/>
  <c r="J46" i="26"/>
  <c r="G46" i="26"/>
  <c r="B48" i="26"/>
  <c r="D49" i="26"/>
  <c r="J47" i="26"/>
  <c r="I47" i="26"/>
  <c r="A47" i="26"/>
  <c r="F47" i="26"/>
  <c r="G47" i="26"/>
  <c r="H47" i="26"/>
  <c r="B49" i="26"/>
  <c r="D50" i="26"/>
  <c r="J48" i="26"/>
  <c r="H48" i="26"/>
  <c r="I48" i="26"/>
  <c r="A48" i="26"/>
  <c r="F48" i="26"/>
  <c r="G48" i="26"/>
  <c r="D51" i="26"/>
  <c r="B50" i="26"/>
  <c r="J49" i="26"/>
  <c r="A49" i="26"/>
  <c r="F49" i="26"/>
  <c r="H49" i="26"/>
  <c r="I49" i="26"/>
  <c r="G49" i="26"/>
  <c r="G50" i="26"/>
  <c r="A50" i="26"/>
  <c r="F50" i="26"/>
  <c r="J50" i="26"/>
  <c r="I50" i="26"/>
  <c r="H50" i="26"/>
  <c r="D52" i="26"/>
  <c r="B51" i="26"/>
  <c r="J51" i="26"/>
  <c r="I51" i="26"/>
  <c r="G51" i="26"/>
  <c r="A51" i="26"/>
  <c r="F51" i="26"/>
  <c r="H51" i="26"/>
  <c r="D53" i="26"/>
  <c r="B52" i="26"/>
  <c r="J52" i="26"/>
  <c r="A52" i="26"/>
  <c r="F52" i="26"/>
  <c r="I52" i="26"/>
  <c r="H52" i="26"/>
  <c r="G52" i="26"/>
  <c r="B53" i="26"/>
  <c r="D54" i="26"/>
  <c r="G53" i="26"/>
  <c r="A53" i="26"/>
  <c r="F53" i="26"/>
  <c r="J53" i="26"/>
  <c r="I53" i="26"/>
  <c r="H53" i="26"/>
  <c r="D55" i="26"/>
  <c r="B54" i="26"/>
  <c r="I54" i="26"/>
  <c r="J54" i="26"/>
  <c r="H54" i="26"/>
  <c r="G54" i="26"/>
  <c r="A54" i="26"/>
  <c r="F54" i="26"/>
  <c r="B55" i="26"/>
  <c r="D56" i="26"/>
  <c r="D57" i="26"/>
  <c r="B56" i="26"/>
  <c r="A55" i="26"/>
  <c r="F55" i="26"/>
  <c r="I55" i="26"/>
  <c r="J55" i="26"/>
  <c r="G55" i="26"/>
  <c r="H55" i="26"/>
  <c r="I56" i="26"/>
  <c r="H56" i="26"/>
  <c r="A56" i="26"/>
  <c r="F56" i="26"/>
  <c r="G56" i="26"/>
  <c r="J56" i="26"/>
  <c r="D58" i="26"/>
  <c r="B57" i="26"/>
  <c r="H57" i="26"/>
  <c r="I57" i="26"/>
  <c r="G57" i="26"/>
  <c r="A57" i="26"/>
  <c r="F57" i="26"/>
  <c r="J57" i="26"/>
  <c r="B58" i="26"/>
  <c r="D59" i="26"/>
  <c r="D60" i="26"/>
  <c r="B59" i="26"/>
  <c r="H58" i="26"/>
  <c r="G58" i="26"/>
  <c r="J58" i="26"/>
  <c r="I58" i="26"/>
  <c r="A58" i="26"/>
  <c r="F58" i="26"/>
  <c r="I59" i="26"/>
  <c r="J59" i="26"/>
  <c r="G59" i="26"/>
  <c r="A59" i="26"/>
  <c r="F59" i="26"/>
  <c r="H59" i="26"/>
  <c r="D61" i="26"/>
  <c r="B60" i="26"/>
  <c r="A60" i="26"/>
  <c r="F60" i="26"/>
  <c r="H60" i="26"/>
  <c r="I60" i="26"/>
  <c r="J60" i="26"/>
  <c r="G60" i="26"/>
  <c r="B61" i="26"/>
  <c r="D62" i="26"/>
  <c r="B62" i="26"/>
  <c r="D63" i="26"/>
  <c r="I61" i="26"/>
  <c r="G61" i="26"/>
  <c r="H61" i="26"/>
  <c r="A61" i="26"/>
  <c r="F61" i="26"/>
  <c r="J61" i="26"/>
  <c r="D64" i="26"/>
  <c r="B63" i="26"/>
  <c r="I62" i="26"/>
  <c r="A62" i="26"/>
  <c r="F62" i="26"/>
  <c r="G62" i="26"/>
  <c r="H62" i="26"/>
  <c r="J62" i="26"/>
  <c r="H63" i="26"/>
  <c r="G63" i="26"/>
  <c r="I63" i="26"/>
  <c r="A63" i="26"/>
  <c r="F63" i="26"/>
  <c r="J63" i="26"/>
  <c r="B64" i="26"/>
  <c r="D65" i="26"/>
  <c r="D66" i="26"/>
  <c r="B65" i="26"/>
  <c r="J64" i="26"/>
  <c r="G64" i="26"/>
  <c r="I64" i="26"/>
  <c r="H64" i="26"/>
  <c r="A64" i="26"/>
  <c r="F64" i="26"/>
  <c r="H65" i="26"/>
  <c r="A65" i="26"/>
  <c r="F65" i="26"/>
  <c r="I65" i="26"/>
  <c r="G65" i="26"/>
  <c r="J65" i="26"/>
  <c r="B66" i="26"/>
  <c r="D67" i="26"/>
  <c r="D68" i="26"/>
  <c r="B67" i="26"/>
  <c r="A66" i="26"/>
  <c r="F66" i="26"/>
  <c r="H66" i="26"/>
  <c r="J66" i="26"/>
  <c r="I66" i="26"/>
  <c r="G66" i="26"/>
  <c r="G67" i="26"/>
  <c r="I67" i="26"/>
  <c r="J67" i="26"/>
  <c r="H67" i="26"/>
  <c r="A67" i="26"/>
  <c r="F67" i="26"/>
  <c r="D69" i="26"/>
  <c r="B68" i="26"/>
  <c r="H68" i="26"/>
  <c r="J68" i="26"/>
  <c r="I68" i="26"/>
  <c r="A68" i="26"/>
  <c r="F68" i="26"/>
  <c r="G68" i="26"/>
  <c r="D70" i="26"/>
  <c r="B69" i="26"/>
  <c r="J69" i="26"/>
  <c r="A69" i="26"/>
  <c r="F69" i="26"/>
  <c r="I69" i="26"/>
  <c r="H69" i="26"/>
  <c r="G69" i="26"/>
  <c r="D71" i="26"/>
  <c r="B70" i="26"/>
  <c r="A70" i="26"/>
  <c r="F70" i="26"/>
  <c r="H70" i="26"/>
  <c r="J70" i="26"/>
  <c r="G70" i="26"/>
  <c r="I70" i="26"/>
  <c r="D72" i="26"/>
  <c r="B71" i="26"/>
  <c r="A71" i="26"/>
  <c r="F71" i="26"/>
  <c r="H71" i="26"/>
  <c r="J71" i="26"/>
  <c r="G71" i="26"/>
  <c r="I71" i="26"/>
  <c r="B72" i="26"/>
  <c r="D73" i="26"/>
  <c r="B73" i="26"/>
  <c r="D74" i="26"/>
  <c r="H72" i="26"/>
  <c r="A72" i="26"/>
  <c r="F72" i="26"/>
  <c r="I72" i="26"/>
  <c r="G72" i="26"/>
  <c r="J72" i="26"/>
  <c r="D75" i="26"/>
  <c r="B74" i="26"/>
  <c r="A73" i="26"/>
  <c r="F73" i="26"/>
  <c r="I73" i="26"/>
  <c r="H73" i="26"/>
  <c r="J73" i="26"/>
  <c r="G73" i="26"/>
  <c r="J74" i="26"/>
  <c r="I74" i="26"/>
  <c r="A74" i="26"/>
  <c r="F74" i="26"/>
  <c r="H74" i="26"/>
  <c r="G74" i="26"/>
  <c r="D76" i="26"/>
  <c r="B75" i="26"/>
  <c r="A75" i="26"/>
  <c r="F75" i="26"/>
  <c r="I75" i="26"/>
  <c r="H75" i="26"/>
  <c r="G75" i="26"/>
  <c r="J75" i="26"/>
  <c r="D77" i="26"/>
  <c r="B76" i="26"/>
  <c r="A76" i="26"/>
  <c r="F76" i="26"/>
  <c r="I76" i="26"/>
  <c r="J76" i="26"/>
  <c r="H76" i="26"/>
  <c r="G76" i="26"/>
  <c r="D78" i="26"/>
  <c r="B77" i="26"/>
  <c r="I77" i="26"/>
  <c r="A77" i="26"/>
  <c r="F77" i="26"/>
  <c r="J77" i="26"/>
  <c r="H77" i="26"/>
  <c r="G77" i="26"/>
  <c r="B78" i="26"/>
  <c r="D79" i="26"/>
  <c r="H78" i="26"/>
  <c r="G78" i="26"/>
  <c r="A78" i="26"/>
  <c r="F78" i="26"/>
  <c r="I78" i="26"/>
  <c r="J78" i="26"/>
  <c r="D80" i="26"/>
  <c r="B79" i="26"/>
  <c r="I79" i="26"/>
  <c r="H79" i="26"/>
  <c r="A79" i="26"/>
  <c r="F79" i="26"/>
  <c r="G79" i="26"/>
  <c r="J79" i="26"/>
  <c r="B80" i="26"/>
  <c r="D81" i="26"/>
  <c r="D82" i="26"/>
  <c r="B81" i="26"/>
  <c r="H80" i="26"/>
  <c r="I80" i="26"/>
  <c r="J80" i="26"/>
  <c r="G80" i="26"/>
  <c r="A80" i="26"/>
  <c r="F80" i="26"/>
  <c r="H81" i="26"/>
  <c r="A81" i="26"/>
  <c r="F81" i="26"/>
  <c r="I81" i="26"/>
  <c r="J81" i="26"/>
  <c r="G81" i="26"/>
  <c r="B82" i="26"/>
  <c r="D83" i="26"/>
  <c r="D84" i="26"/>
  <c r="B83" i="26"/>
  <c r="G82" i="26"/>
  <c r="I82" i="26"/>
  <c r="J82" i="26"/>
  <c r="A82" i="26"/>
  <c r="F82" i="26"/>
  <c r="H82" i="26"/>
  <c r="I83" i="26"/>
  <c r="J83" i="26"/>
  <c r="A83" i="26"/>
  <c r="F83" i="26"/>
  <c r="H83" i="26"/>
  <c r="G83" i="26"/>
  <c r="B84" i="26"/>
  <c r="D85" i="26"/>
  <c r="D86" i="26"/>
  <c r="B85" i="26"/>
  <c r="H84" i="26"/>
  <c r="A84" i="26"/>
  <c r="F84" i="26"/>
  <c r="J84" i="26"/>
  <c r="I84" i="26"/>
  <c r="G84" i="26"/>
  <c r="H85" i="26"/>
  <c r="G85" i="26"/>
  <c r="A85" i="26"/>
  <c r="F85" i="26"/>
  <c r="I85" i="26"/>
  <c r="J85" i="26"/>
  <c r="D87" i="26"/>
  <c r="B86" i="26"/>
  <c r="D88" i="26"/>
  <c r="B87" i="26"/>
  <c r="G86" i="26"/>
  <c r="I86" i="26"/>
  <c r="H86" i="26"/>
  <c r="J86" i="26"/>
  <c r="A86" i="26"/>
  <c r="F86" i="26"/>
  <c r="G87" i="26"/>
  <c r="J87" i="26"/>
  <c r="I87" i="26"/>
  <c r="H87" i="26"/>
  <c r="A87" i="26"/>
  <c r="F87" i="26"/>
  <c r="B88" i="26"/>
  <c r="D89" i="26"/>
  <c r="D90" i="26"/>
  <c r="B89" i="26"/>
  <c r="I88" i="26"/>
  <c r="J88" i="26"/>
  <c r="G88" i="26"/>
  <c r="H88" i="26"/>
  <c r="A88" i="26"/>
  <c r="F88" i="26"/>
  <c r="G89" i="26"/>
  <c r="I89" i="26"/>
  <c r="J89" i="26"/>
  <c r="A89" i="26"/>
  <c r="F89" i="26"/>
  <c r="H89" i="26"/>
  <c r="B90" i="26"/>
  <c r="D91" i="26"/>
  <c r="B91" i="26"/>
  <c r="D92" i="26"/>
  <c r="H90" i="26"/>
  <c r="J90" i="26"/>
  <c r="G90" i="26"/>
  <c r="I90" i="26"/>
  <c r="A90" i="26"/>
  <c r="F90" i="26"/>
  <c r="B92" i="26"/>
  <c r="D93" i="26"/>
  <c r="J91" i="26"/>
  <c r="I91" i="26"/>
  <c r="H91" i="26"/>
  <c r="A91" i="26"/>
  <c r="F91" i="26"/>
  <c r="G91" i="26"/>
  <c r="B93" i="26"/>
  <c r="D94" i="26"/>
  <c r="G92" i="26"/>
  <c r="H92" i="26"/>
  <c r="A92" i="26"/>
  <c r="F92" i="26"/>
  <c r="I92" i="26"/>
  <c r="J92" i="26"/>
  <c r="B94" i="26"/>
  <c r="D95" i="26"/>
  <c r="A93" i="26"/>
  <c r="F93" i="26"/>
  <c r="I93" i="26"/>
  <c r="J93" i="26"/>
  <c r="G93" i="26"/>
  <c r="H93" i="26"/>
  <c r="D96" i="26"/>
  <c r="B95" i="26"/>
  <c r="G94" i="26"/>
  <c r="I94" i="26"/>
  <c r="A94" i="26"/>
  <c r="F94" i="26"/>
  <c r="J94" i="26"/>
  <c r="H94" i="26"/>
  <c r="H95" i="26"/>
  <c r="A95" i="26"/>
  <c r="F95" i="26"/>
  <c r="I95" i="26"/>
  <c r="G95" i="26"/>
  <c r="J95" i="26"/>
  <c r="D97" i="26"/>
  <c r="B96" i="26"/>
  <c r="J96" i="26"/>
  <c r="G96" i="26"/>
  <c r="A96" i="26"/>
  <c r="F96" i="26"/>
  <c r="H96" i="26"/>
  <c r="I96" i="26"/>
  <c r="D98" i="26"/>
  <c r="B97" i="26"/>
  <c r="A97" i="26"/>
  <c r="F97" i="26"/>
  <c r="I97" i="26"/>
  <c r="H97" i="26"/>
  <c r="J97" i="26"/>
  <c r="G97" i="26"/>
  <c r="B98" i="26"/>
  <c r="D99" i="26"/>
  <c r="B99" i="26"/>
  <c r="D100" i="26"/>
  <c r="G98" i="26"/>
  <c r="I98" i="26"/>
  <c r="J98" i="26"/>
  <c r="A98" i="26"/>
  <c r="F98" i="26"/>
  <c r="H98" i="26"/>
  <c r="B100" i="26"/>
  <c r="D101" i="26"/>
  <c r="B101" i="26"/>
  <c r="J99" i="26"/>
  <c r="H99" i="26"/>
  <c r="A99" i="26"/>
  <c r="F99" i="26"/>
  <c r="I99" i="26"/>
  <c r="G99" i="26"/>
  <c r="H101" i="26"/>
  <c r="A101" i="26"/>
  <c r="F101" i="26"/>
  <c r="G101" i="26"/>
  <c r="I101" i="26"/>
  <c r="J101" i="26"/>
  <c r="A1" i="26"/>
  <c r="H100" i="26"/>
  <c r="A100" i="26"/>
  <c r="F100" i="26"/>
  <c r="G100" i="26"/>
  <c r="I100" i="26"/>
  <c r="J100" i="26"/>
  <c r="I30" i="21"/>
  <c r="E30" i="21"/>
  <c r="B29" i="21"/>
  <c r="B30" i="21"/>
  <c r="B31" i="21"/>
  <c r="I29" i="21"/>
  <c r="E29" i="21"/>
  <c r="B32" i="21"/>
  <c r="I32" i="21"/>
  <c r="E32" i="21"/>
  <c r="E31" i="21"/>
  <c r="I31" i="21"/>
  <c r="B33" i="21"/>
  <c r="B34" i="21"/>
  <c r="I34" i="21"/>
  <c r="E34" i="21"/>
  <c r="E33" i="21"/>
  <c r="I33" i="21"/>
  <c r="B35" i="21"/>
  <c r="I36" i="21"/>
  <c r="E36" i="21"/>
  <c r="B36" i="21"/>
  <c r="B37" i="21"/>
  <c r="E35" i="21"/>
  <c r="I35" i="21"/>
  <c r="I37" i="21"/>
  <c r="E37" i="21"/>
  <c r="B38" i="21"/>
  <c r="E38" i="21"/>
  <c r="I38" i="21"/>
  <c r="E39" i="21"/>
  <c r="I39" i="21"/>
  <c r="B39" i="21"/>
  <c r="B40" i="21"/>
  <c r="E40" i="21"/>
  <c r="I40" i="21"/>
  <c r="B41" i="21"/>
  <c r="E41" i="21"/>
  <c r="I41" i="21"/>
  <c r="I42" i="21"/>
  <c r="E42" i="21"/>
  <c r="B42" i="21"/>
  <c r="E43" i="21"/>
  <c r="I43" i="21"/>
  <c r="B43" i="21"/>
  <c r="I44" i="21"/>
  <c r="E44" i="21"/>
  <c r="B44" i="21"/>
  <c r="I45" i="21"/>
  <c r="E45" i="21"/>
  <c r="B45" i="21"/>
  <c r="E46" i="21"/>
  <c r="I46" i="21"/>
  <c r="B46" i="21"/>
  <c r="I47" i="21"/>
  <c r="E47" i="21"/>
  <c r="A21" i="22"/>
  <c r="K21" i="22"/>
  <c r="B47" i="21"/>
  <c r="G21" i="22"/>
  <c r="B48" i="21"/>
  <c r="H21" i="22"/>
  <c r="E48" i="21"/>
  <c r="I48" i="21"/>
  <c r="F48" i="21"/>
  <c r="K22" i="22"/>
  <c r="A22" i="22"/>
  <c r="B49" i="21"/>
  <c r="G22" i="22"/>
  <c r="H22" i="22"/>
  <c r="A23" i="22"/>
  <c r="K23" i="22"/>
  <c r="E49" i="21"/>
  <c r="F49" i="21"/>
  <c r="I49" i="21"/>
  <c r="G23" i="22"/>
  <c r="B50" i="21"/>
  <c r="H23" i="22"/>
  <c r="E50" i="21"/>
  <c r="F50" i="21"/>
  <c r="I50" i="21"/>
  <c r="A24" i="22"/>
  <c r="K24" i="22"/>
  <c r="B51" i="21"/>
  <c r="G24" i="22"/>
  <c r="H24" i="22"/>
  <c r="K25" i="22"/>
  <c r="A25" i="22"/>
  <c r="E51" i="21"/>
  <c r="F51" i="21"/>
  <c r="I51" i="21"/>
  <c r="E52" i="21"/>
  <c r="F52" i="21"/>
  <c r="I52" i="21"/>
  <c r="G25" i="22"/>
  <c r="H25" i="22"/>
  <c r="B52" i="21"/>
  <c r="K26" i="22"/>
  <c r="A26" i="22"/>
  <c r="A27" i="22"/>
  <c r="K27" i="22"/>
  <c r="G26" i="22"/>
  <c r="B53" i="21"/>
  <c r="H26" i="22"/>
  <c r="E53" i="21"/>
  <c r="F53" i="21"/>
  <c r="I53" i="21"/>
  <c r="A28" i="22"/>
  <c r="K28" i="22"/>
  <c r="H27" i="22"/>
  <c r="G27" i="22"/>
  <c r="B54" i="21"/>
  <c r="I54" i="21"/>
  <c r="F54" i="21"/>
  <c r="E54" i="21"/>
  <c r="K29" i="22"/>
  <c r="A29" i="22"/>
  <c r="B55" i="21"/>
  <c r="H28" i="22"/>
  <c r="G28" i="22"/>
  <c r="I55" i="21"/>
  <c r="F55" i="21"/>
  <c r="E55" i="21"/>
  <c r="I56" i="21"/>
  <c r="F56" i="21"/>
  <c r="E56" i="21"/>
  <c r="A30" i="22"/>
  <c r="K30" i="22"/>
  <c r="H29" i="22"/>
  <c r="G29" i="22"/>
  <c r="B56" i="21"/>
  <c r="E57" i="21"/>
  <c r="I57" i="21"/>
  <c r="F57" i="21"/>
  <c r="G30" i="22"/>
  <c r="B57" i="21"/>
  <c r="H30" i="22"/>
  <c r="A31" i="22"/>
  <c r="K31" i="22"/>
  <c r="K32" i="22"/>
  <c r="A32" i="22"/>
  <c r="F58" i="21"/>
  <c r="I58" i="21"/>
  <c r="E58" i="21"/>
  <c r="G31" i="22"/>
  <c r="B58" i="21"/>
  <c r="H31" i="22"/>
  <c r="K33" i="22"/>
  <c r="A33" i="22"/>
  <c r="H32" i="22"/>
  <c r="B59" i="21"/>
  <c r="G32" i="22"/>
  <c r="E59" i="21"/>
  <c r="I59" i="21"/>
  <c r="F59" i="21"/>
  <c r="F60" i="21"/>
  <c r="E60" i="21"/>
  <c r="I60" i="21"/>
  <c r="B60" i="21"/>
  <c r="H33" i="22"/>
  <c r="G33" i="22"/>
  <c r="A34" i="22"/>
  <c r="K34" i="22"/>
  <c r="A35" i="22"/>
  <c r="K35" i="22"/>
  <c r="G34" i="22"/>
  <c r="B61" i="21"/>
  <c r="H34" i="22"/>
  <c r="K36" i="22"/>
  <c r="A36" i="22"/>
  <c r="F62" i="21"/>
  <c r="I62" i="21"/>
  <c r="E62" i="21"/>
  <c r="B62" i="21"/>
  <c r="H35" i="22"/>
  <c r="G35" i="22"/>
  <c r="E61" i="21"/>
  <c r="I61" i="21"/>
  <c r="F61" i="21"/>
  <c r="A37" i="22"/>
  <c r="K37" i="22"/>
  <c r="B63" i="21"/>
  <c r="G36" i="22"/>
  <c r="H36" i="22"/>
  <c r="I63" i="21"/>
  <c r="E63" i="21"/>
  <c r="F63" i="21"/>
  <c r="K38" i="22"/>
  <c r="A38" i="22"/>
  <c r="G37" i="22"/>
  <c r="B64" i="21"/>
  <c r="H37" i="22"/>
  <c r="E64" i="21"/>
  <c r="I64" i="21"/>
  <c r="F64" i="21"/>
  <c r="G38" i="22"/>
  <c r="H38" i="22"/>
  <c r="B65" i="21"/>
  <c r="A39" i="22"/>
  <c r="K39" i="22"/>
  <c r="E65" i="21"/>
  <c r="F65" i="21"/>
  <c r="I65" i="21"/>
  <c r="I66" i="21"/>
  <c r="E66" i="21"/>
  <c r="F66" i="21"/>
  <c r="G39" i="22"/>
  <c r="H39" i="22"/>
  <c r="B66" i="21"/>
  <c r="K40" i="22"/>
  <c r="A40" i="22"/>
  <c r="G40" i="22"/>
  <c r="H40" i="22"/>
  <c r="B67" i="21"/>
  <c r="I67" i="21"/>
  <c r="F67" i="21"/>
  <c r="E67" i="21"/>
  <c r="A41" i="22"/>
  <c r="K41" i="22"/>
  <c r="G41" i="22"/>
  <c r="B68" i="21"/>
  <c r="H41" i="22"/>
  <c r="A42" i="22"/>
  <c r="K42" i="22"/>
  <c r="H42" i="22"/>
  <c r="G42" i="22"/>
  <c r="B69" i="21"/>
  <c r="A43" i="22"/>
  <c r="K43" i="22"/>
  <c r="F68" i="21"/>
  <c r="E68" i="21"/>
  <c r="I68" i="21"/>
  <c r="B70" i="21"/>
  <c r="G43" i="22"/>
  <c r="H43" i="22"/>
  <c r="I69" i="21"/>
  <c r="E69" i="21"/>
  <c r="F69" i="21"/>
  <c r="A44" i="22"/>
  <c r="K44" i="22"/>
  <c r="A45" i="22"/>
  <c r="K45" i="22"/>
  <c r="B71" i="21"/>
  <c r="G44" i="22"/>
  <c r="H44" i="22"/>
  <c r="E70" i="21"/>
  <c r="F70" i="21"/>
  <c r="I70" i="21"/>
  <c r="I72" i="21"/>
  <c r="F72" i="21"/>
  <c r="E72" i="21"/>
  <c r="F71" i="21"/>
  <c r="E71" i="21"/>
  <c r="I71" i="21"/>
  <c r="A46" i="22"/>
  <c r="K46" i="22"/>
  <c r="B72" i="21"/>
  <c r="H45" i="22"/>
  <c r="G45" i="22"/>
  <c r="K47" i="22"/>
  <c r="A47" i="22"/>
  <c r="G46" i="22"/>
  <c r="H46" i="22"/>
  <c r="B73" i="21"/>
  <c r="B74" i="21"/>
  <c r="H47" i="22"/>
  <c r="G47" i="22"/>
  <c r="F74" i="21"/>
  <c r="I74" i="21"/>
  <c r="E74" i="21"/>
  <c r="A48" i="22"/>
  <c r="K48" i="22"/>
  <c r="E73" i="21"/>
  <c r="I73" i="21"/>
  <c r="F73" i="21"/>
  <c r="B75" i="21"/>
  <c r="G48" i="22"/>
  <c r="H48" i="22"/>
  <c r="K49" i="22"/>
  <c r="A49" i="22"/>
  <c r="I75" i="21"/>
  <c r="E75" i="21"/>
  <c r="F75" i="21"/>
  <c r="K50" i="22"/>
  <c r="A50" i="22"/>
  <c r="D52" i="22"/>
  <c r="B76" i="21"/>
  <c r="H49" i="22"/>
  <c r="G49" i="22"/>
  <c r="D53" i="22"/>
  <c r="B52" i="22"/>
  <c r="E76" i="21"/>
  <c r="I76" i="21"/>
  <c r="F76" i="21"/>
  <c r="K51" i="22"/>
  <c r="A51" i="22"/>
  <c r="F77" i="21"/>
  <c r="E77" i="21"/>
  <c r="I77" i="21"/>
  <c r="B77" i="21"/>
  <c r="G50" i="22"/>
  <c r="H50" i="22"/>
  <c r="G23" i="21"/>
  <c r="C20" i="21"/>
  <c r="G24" i="21"/>
  <c r="C23" i="21"/>
  <c r="G18" i="21"/>
  <c r="C26" i="21"/>
  <c r="G21" i="21"/>
  <c r="G20" i="21"/>
  <c r="C18" i="21"/>
  <c r="C19" i="21"/>
  <c r="C21" i="21"/>
  <c r="G22" i="21"/>
  <c r="G25" i="21"/>
  <c r="G26" i="21"/>
  <c r="C25" i="21"/>
  <c r="C22" i="21"/>
  <c r="C24" i="21"/>
  <c r="A52" i="22"/>
  <c r="K52" i="22"/>
  <c r="F52" i="22"/>
  <c r="J52" i="22"/>
  <c r="I52" i="22"/>
  <c r="H79" i="21"/>
  <c r="C12" i="21"/>
  <c r="C14" i="21"/>
  <c r="C10" i="21"/>
  <c r="G14" i="21"/>
  <c r="C13" i="21"/>
  <c r="G12" i="21"/>
  <c r="G10" i="21"/>
  <c r="C11" i="21"/>
  <c r="G13" i="21"/>
  <c r="H51" i="22"/>
  <c r="B78" i="21"/>
  <c r="G51" i="22"/>
  <c r="D54" i="22"/>
  <c r="B53" i="22"/>
  <c r="G52" i="22"/>
  <c r="H52" i="22"/>
  <c r="A53" i="22"/>
  <c r="F53" i="22"/>
  <c r="K53" i="22"/>
  <c r="I53" i="22"/>
  <c r="J53" i="22"/>
  <c r="B54" i="22"/>
  <c r="D55" i="22"/>
  <c r="C15" i="21"/>
  <c r="E78" i="21"/>
  <c r="F78" i="21"/>
  <c r="I78" i="21"/>
  <c r="B55" i="22"/>
  <c r="D56" i="22"/>
  <c r="K54" i="22"/>
  <c r="I54" i="22"/>
  <c r="F54" i="22"/>
  <c r="J54" i="22"/>
  <c r="A54" i="22"/>
  <c r="H53" i="22"/>
  <c r="G53" i="22"/>
  <c r="G54" i="22"/>
  <c r="H54" i="22"/>
  <c r="D57" i="22"/>
  <c r="B56" i="22"/>
  <c r="K55" i="22"/>
  <c r="J55" i="22"/>
  <c r="A55" i="22"/>
  <c r="I55" i="22"/>
  <c r="F55" i="22"/>
  <c r="H55" i="22"/>
  <c r="G55" i="22"/>
  <c r="D58" i="22"/>
  <c r="B57" i="22"/>
  <c r="F56" i="22"/>
  <c r="K56" i="22"/>
  <c r="J56" i="22"/>
  <c r="I56" i="22"/>
  <c r="A56" i="22"/>
  <c r="G56" i="22"/>
  <c r="H56" i="22"/>
  <c r="K57" i="22"/>
  <c r="A57" i="22"/>
  <c r="J57" i="22"/>
  <c r="I57" i="22"/>
  <c r="F57" i="22"/>
  <c r="D59" i="22"/>
  <c r="B58" i="22"/>
  <c r="K58" i="22"/>
  <c r="J58" i="22"/>
  <c r="I58" i="22"/>
  <c r="A58" i="22"/>
  <c r="F58" i="22"/>
  <c r="B59" i="22"/>
  <c r="D60" i="22"/>
  <c r="G57" i="22"/>
  <c r="H57" i="22"/>
  <c r="G58" i="22"/>
  <c r="H58" i="22"/>
  <c r="D61" i="22"/>
  <c r="B60" i="22"/>
  <c r="A59" i="22"/>
  <c r="J59" i="22"/>
  <c r="I59" i="22"/>
  <c r="F59" i="22"/>
  <c r="K59" i="22"/>
  <c r="K60" i="22"/>
  <c r="I60" i="22"/>
  <c r="A60" i="22"/>
  <c r="J60" i="22"/>
  <c r="F60" i="22"/>
  <c r="G59" i="22"/>
  <c r="H59" i="22"/>
  <c r="B61" i="22"/>
  <c r="D62" i="22"/>
  <c r="I61" i="22"/>
  <c r="F61" i="22"/>
  <c r="K61" i="22"/>
  <c r="J61" i="22"/>
  <c r="A61" i="22"/>
  <c r="G60" i="22"/>
  <c r="H60" i="22"/>
  <c r="D63" i="22"/>
  <c r="B62" i="22"/>
  <c r="B63" i="22"/>
  <c r="D64" i="22"/>
  <c r="A62" i="22"/>
  <c r="I62" i="22"/>
  <c r="J62" i="22"/>
  <c r="F62" i="22"/>
  <c r="K62" i="22"/>
  <c r="H61" i="22"/>
  <c r="G61" i="22"/>
  <c r="B64" i="22"/>
  <c r="D65" i="22"/>
  <c r="H62" i="22"/>
  <c r="G62" i="22"/>
  <c r="F63" i="22"/>
  <c r="I63" i="22"/>
  <c r="K63" i="22"/>
  <c r="A63" i="22"/>
  <c r="J63" i="22"/>
  <c r="D66" i="22"/>
  <c r="B65" i="22"/>
  <c r="G63" i="22"/>
  <c r="H63" i="22"/>
  <c r="I64" i="22"/>
  <c r="A64" i="22"/>
  <c r="J64" i="22"/>
  <c r="F64" i="22"/>
  <c r="K64" i="22"/>
  <c r="G64" i="22"/>
  <c r="H64" i="22"/>
  <c r="I65" i="22"/>
  <c r="J65" i="22"/>
  <c r="A65" i="22"/>
  <c r="F65" i="22"/>
  <c r="K65" i="22"/>
  <c r="B66" i="22"/>
  <c r="D67" i="22"/>
  <c r="D68" i="22"/>
  <c r="B67" i="22"/>
  <c r="H65" i="22"/>
  <c r="G65" i="22"/>
  <c r="A66" i="22"/>
  <c r="F66" i="22"/>
  <c r="J66" i="22"/>
  <c r="I66" i="22"/>
  <c r="K66" i="22"/>
  <c r="K67" i="22"/>
  <c r="I67" i="22"/>
  <c r="F67" i="22"/>
  <c r="A67" i="22"/>
  <c r="J67" i="22"/>
  <c r="H66" i="22"/>
  <c r="G66" i="22"/>
  <c r="B68" i="22"/>
  <c r="D69" i="22"/>
  <c r="K68" i="22"/>
  <c r="J68" i="22"/>
  <c r="F68" i="22"/>
  <c r="A68" i="22"/>
  <c r="I68" i="22"/>
  <c r="H67" i="22"/>
  <c r="G67" i="22"/>
  <c r="B69" i="22"/>
  <c r="D70" i="22"/>
  <c r="F69" i="22"/>
  <c r="I69" i="22"/>
  <c r="K69" i="22"/>
  <c r="J69" i="22"/>
  <c r="A69" i="22"/>
  <c r="H68" i="22"/>
  <c r="G68" i="22"/>
  <c r="D71" i="22"/>
  <c r="B70" i="22"/>
  <c r="B71" i="22"/>
  <c r="D72" i="22"/>
  <c r="I70" i="22"/>
  <c r="K70" i="22"/>
  <c r="A70" i="22"/>
  <c r="F70" i="22"/>
  <c r="J70" i="22"/>
  <c r="G69" i="22"/>
  <c r="H69" i="22"/>
  <c r="D73" i="22"/>
  <c r="B72" i="22"/>
  <c r="G70" i="22"/>
  <c r="H70" i="22"/>
  <c r="J71" i="22"/>
  <c r="I71" i="22"/>
  <c r="A71" i="22"/>
  <c r="K71" i="22"/>
  <c r="F71" i="22"/>
  <c r="H71" i="22"/>
  <c r="G71" i="22"/>
  <c r="I72" i="22"/>
  <c r="J72" i="22"/>
  <c r="K72" i="22"/>
  <c r="F72" i="22"/>
  <c r="A72" i="22"/>
  <c r="B73" i="22"/>
  <c r="D74" i="22"/>
  <c r="B74" i="22"/>
  <c r="D75" i="22"/>
  <c r="F73" i="22"/>
  <c r="A73" i="22"/>
  <c r="J73" i="22"/>
  <c r="K73" i="22"/>
  <c r="I73" i="22"/>
  <c r="G72" i="22"/>
  <c r="H72" i="22"/>
  <c r="G73" i="22"/>
  <c r="H73" i="22"/>
  <c r="B75" i="22"/>
  <c r="D76" i="22"/>
  <c r="J74" i="22"/>
  <c r="I74" i="22"/>
  <c r="A74" i="22"/>
  <c r="F74" i="22"/>
  <c r="K74" i="22"/>
  <c r="G74" i="22"/>
  <c r="H74" i="22"/>
  <c r="K75" i="22"/>
  <c r="I75" i="22"/>
  <c r="F75" i="22"/>
  <c r="J75" i="22"/>
  <c r="A75" i="22"/>
  <c r="D77" i="22"/>
  <c r="B76" i="22"/>
  <c r="G75" i="22"/>
  <c r="H75" i="22"/>
  <c r="J76" i="22"/>
  <c r="I76" i="22"/>
  <c r="K76" i="22"/>
  <c r="F76" i="22"/>
  <c r="A76" i="22"/>
  <c r="B77" i="22"/>
  <c r="D78" i="22"/>
  <c r="G76" i="22"/>
  <c r="H76" i="22"/>
  <c r="D79" i="22"/>
  <c r="B78" i="22"/>
  <c r="I77" i="22"/>
  <c r="F77" i="22"/>
  <c r="J77" i="22"/>
  <c r="K77" i="22"/>
  <c r="A77" i="22"/>
  <c r="D80" i="22"/>
  <c r="B79" i="22"/>
  <c r="H77" i="22"/>
  <c r="G77" i="22"/>
  <c r="A78" i="22"/>
  <c r="J78" i="22"/>
  <c r="K78" i="22"/>
  <c r="I78" i="22"/>
  <c r="F78" i="22"/>
  <c r="K79" i="22"/>
  <c r="J79" i="22"/>
  <c r="F79" i="22"/>
  <c r="I79" i="22"/>
  <c r="A79" i="22"/>
  <c r="G78" i="22"/>
  <c r="H78" i="22"/>
  <c r="D81" i="22"/>
  <c r="B80" i="22"/>
  <c r="D82" i="22"/>
  <c r="B81" i="22"/>
  <c r="A80" i="22"/>
  <c r="F80" i="22"/>
  <c r="K80" i="22"/>
  <c r="J80" i="22"/>
  <c r="I80" i="22"/>
  <c r="H79" i="22"/>
  <c r="G79" i="22"/>
  <c r="H80" i="22"/>
  <c r="G80" i="22"/>
  <c r="I81" i="22"/>
  <c r="A81" i="22"/>
  <c r="F81" i="22"/>
  <c r="J81" i="22"/>
  <c r="K81" i="22"/>
  <c r="D83" i="22"/>
  <c r="B82" i="22"/>
  <c r="K82" i="22"/>
  <c r="I82" i="22"/>
  <c r="A82" i="22"/>
  <c r="F82" i="22"/>
  <c r="J82" i="22"/>
  <c r="D84" i="22"/>
  <c r="B83" i="22"/>
  <c r="G81" i="22"/>
  <c r="H81" i="22"/>
  <c r="F83" i="22"/>
  <c r="K83" i="22"/>
  <c r="I83" i="22"/>
  <c r="A83" i="22"/>
  <c r="J83" i="22"/>
  <c r="H82" i="22"/>
  <c r="G82" i="22"/>
  <c r="D85" i="22"/>
  <c r="B84" i="22"/>
  <c r="D86" i="22"/>
  <c r="B85" i="22"/>
  <c r="G83" i="22"/>
  <c r="H83" i="22"/>
  <c r="I84" i="22"/>
  <c r="F84" i="22"/>
  <c r="A84" i="22"/>
  <c r="K84" i="22"/>
  <c r="J84" i="22"/>
  <c r="G84" i="22"/>
  <c r="H84" i="22"/>
  <c r="A85" i="22"/>
  <c r="F85" i="22"/>
  <c r="I85" i="22"/>
  <c r="K85" i="22"/>
  <c r="J85" i="22"/>
  <c r="D87" i="22"/>
  <c r="B86" i="22"/>
  <c r="F86" i="22"/>
  <c r="J86" i="22"/>
  <c r="A86" i="22"/>
  <c r="I86" i="22"/>
  <c r="K86" i="22"/>
  <c r="D88" i="22"/>
  <c r="B87" i="22"/>
  <c r="G85" i="22"/>
  <c r="H85" i="22"/>
  <c r="J87" i="22"/>
  <c r="I87" i="22"/>
  <c r="K87" i="22"/>
  <c r="A87" i="22"/>
  <c r="F87" i="22"/>
  <c r="H86" i="22"/>
  <c r="G86" i="22"/>
  <c r="D89" i="22"/>
  <c r="B88" i="22"/>
  <c r="D90" i="22"/>
  <c r="B89" i="22"/>
  <c r="G87" i="22"/>
  <c r="H87" i="22"/>
  <c r="K88" i="22"/>
  <c r="I88" i="22"/>
  <c r="A88" i="22"/>
  <c r="J88" i="22"/>
  <c r="F88" i="22"/>
  <c r="H88" i="22"/>
  <c r="G88" i="22"/>
  <c r="F89" i="22"/>
  <c r="K89" i="22"/>
  <c r="A89" i="22"/>
  <c r="J89" i="22"/>
  <c r="I89" i="22"/>
  <c r="D91" i="22"/>
  <c r="B90" i="22"/>
  <c r="J90" i="22"/>
  <c r="A90" i="22"/>
  <c r="I90" i="22"/>
  <c r="F90" i="22"/>
  <c r="K90" i="22"/>
  <c r="H89" i="22"/>
  <c r="G89" i="22"/>
  <c r="B91" i="22"/>
  <c r="D92" i="22"/>
  <c r="J91" i="22"/>
  <c r="A91" i="22"/>
  <c r="F91" i="22"/>
  <c r="I91" i="22"/>
  <c r="K91" i="22"/>
  <c r="H90" i="22"/>
  <c r="G90" i="22"/>
  <c r="B92" i="22"/>
  <c r="D93" i="22"/>
  <c r="A92" i="22"/>
  <c r="F92" i="22"/>
  <c r="I92" i="22"/>
  <c r="J92" i="22"/>
  <c r="K92" i="22"/>
  <c r="G91" i="22"/>
  <c r="H91" i="22"/>
  <c r="B93" i="22"/>
  <c r="D94" i="22"/>
  <c r="K93" i="22"/>
  <c r="F93" i="22"/>
  <c r="J93" i="22"/>
  <c r="I93" i="22"/>
  <c r="A93" i="22"/>
  <c r="D95" i="22"/>
  <c r="B94" i="22"/>
  <c r="H92" i="22"/>
  <c r="G92" i="22"/>
  <c r="J94" i="22"/>
  <c r="I94" i="22"/>
  <c r="K94" i="22"/>
  <c r="F94" i="22"/>
  <c r="A94" i="22"/>
  <c r="B95" i="22"/>
  <c r="D96" i="22"/>
  <c r="H93" i="22"/>
  <c r="G93" i="22"/>
  <c r="D97" i="22"/>
  <c r="B96" i="22"/>
  <c r="J95" i="22"/>
  <c r="I95" i="22"/>
  <c r="A95" i="22"/>
  <c r="F95" i="22"/>
  <c r="K95" i="22"/>
  <c r="H94" i="22"/>
  <c r="G94" i="22"/>
  <c r="I96" i="22"/>
  <c r="A96" i="22"/>
  <c r="K96" i="22"/>
  <c r="F96" i="22"/>
  <c r="J96" i="22"/>
  <c r="G95" i="22"/>
  <c r="H95" i="22"/>
  <c r="D98" i="22"/>
  <c r="B97" i="22"/>
  <c r="B98" i="22"/>
  <c r="D99" i="22"/>
  <c r="H96" i="22"/>
  <c r="G96" i="22"/>
  <c r="K97" i="22"/>
  <c r="J97" i="22"/>
  <c r="A97" i="22"/>
  <c r="I97" i="22"/>
  <c r="F97" i="22"/>
  <c r="B99" i="22"/>
  <c r="D100" i="22"/>
  <c r="G97" i="22"/>
  <c r="H97" i="22"/>
  <c r="J98" i="22"/>
  <c r="F98" i="22"/>
  <c r="I98" i="22"/>
  <c r="K98" i="22"/>
  <c r="A98" i="22"/>
  <c r="D101" i="22"/>
  <c r="B101" i="22"/>
  <c r="B100" i="22"/>
  <c r="H98" i="22"/>
  <c r="G98" i="22"/>
  <c r="K99" i="22"/>
  <c r="F99" i="22"/>
  <c r="J99" i="22"/>
  <c r="A99" i="22"/>
  <c r="I99" i="22"/>
  <c r="G99" i="22"/>
  <c r="H99" i="22"/>
  <c r="F100" i="22"/>
  <c r="K100" i="22"/>
  <c r="A100" i="22"/>
  <c r="J100" i="22"/>
  <c r="I100" i="22"/>
  <c r="A101" i="22"/>
  <c r="I101" i="22"/>
  <c r="J101" i="22"/>
  <c r="K101" i="22"/>
  <c r="F101" i="22"/>
  <c r="A1" i="22"/>
  <c r="D19" i="21"/>
  <c r="F19" i="21"/>
  <c r="G100" i="22"/>
  <c r="H100" i="22"/>
  <c r="H101" i="22"/>
  <c r="G101" i="22"/>
  <c r="G19" i="21"/>
  <c r="E19" i="21"/>
  <c r="G11" i="21"/>
  <c r="I19" i="21"/>
</calcChain>
</file>

<file path=xl/comments1.xml><?xml version="1.0" encoding="utf-8"?>
<comments xmlns="http://schemas.openxmlformats.org/spreadsheetml/2006/main">
  <authors>
    <author>Branislav Strečanský</author>
  </authors>
  <commentList>
    <comment ref="A112" authorId="0" shapeId="0">
      <text>
        <r>
          <rPr>
            <sz val="8"/>
            <color indexed="81"/>
            <rFont val="Tahoma"/>
            <family val="2"/>
            <charset val="238"/>
          </rPr>
          <t>Vybrať z rozbaľovacieho zoznamu</t>
        </r>
        <r>
          <rPr>
            <sz val="8"/>
            <color indexed="81"/>
            <rFont val="Tahoma"/>
            <family val="2"/>
            <charset val="238"/>
          </rPr>
          <t xml:space="preserve">
</t>
        </r>
      </text>
    </comment>
    <comment ref="A121" authorId="0" shape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shape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shape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shape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shape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shape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shape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shape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shape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shape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shapeId="0">
      <text>
        <r>
          <rPr>
            <sz val="8"/>
            <color indexed="81"/>
            <rFont val="Tahoma"/>
            <family val="2"/>
            <charset val="238"/>
          </rPr>
          <t>Vybrať z rozbaľovacieho zoznamu</t>
        </r>
        <r>
          <rPr>
            <sz val="8"/>
            <color indexed="81"/>
            <rFont val="Tahoma"/>
            <family val="2"/>
            <charset val="238"/>
          </rPr>
          <t xml:space="preserve">
</t>
        </r>
      </text>
    </comment>
    <comment ref="A121" authorId="0" shape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shape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shape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shape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shape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shape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shape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shape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shape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shape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<sst xmlns="http://schemas.openxmlformats.org/spreadsheetml/2006/main" count="8122" uniqueCount="3041">
  <si>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</si>
  <si>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</si>
  <si>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</si>
  <si>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</si>
  <si>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</si>
  <si>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</si>
  <si>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</si>
  <si>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</si>
  <si>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</si>
  <si>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</si>
  <si>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</si>
  <si>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</si>
  <si>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</si>
  <si>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</si>
  <si>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</si>
  <si>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</si>
  <si>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</si>
  <si>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</si>
  <si>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</si>
  <si>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</si>
  <si>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</si>
  <si>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</si>
  <si>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</si>
  <si>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</si>
  <si>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</si>
  <si>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</si>
  <si>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</si>
  <si>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</si>
  <si>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</si>
  <si>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</si>
  <si>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</si>
  <si>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</si>
  <si>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</si>
  <si>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</si>
  <si>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</si>
  <si>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</si>
  <si>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</si>
  <si>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</si>
  <si>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</si>
  <si>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</si>
  <si>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</si>
  <si>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</si>
  <si>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</si>
  <si>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</si>
  <si>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</si>
  <si>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</si>
  <si>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</si>
  <si>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</si>
  <si>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</si>
  <si>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</si>
  <si>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</si>
  <si>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</si>
  <si>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</si>
  <si>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</si>
  <si>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</si>
  <si>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</si>
  <si>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</si>
  <si>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</si>
  <si>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</si>
  <si>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</si>
  <si>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</si>
  <si>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</si>
  <si>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</si>
  <si>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</si>
  <si>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</si>
  <si>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</si>
  <si>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</si>
  <si>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</si>
  <si>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</si>
  <si>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</si>
  <si>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</si>
  <si>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</si>
  <si>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</si>
  <si>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</si>
  <si>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</si>
  <si>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</si>
  <si>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</si>
  <si>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</si>
  <si>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</si>
  <si>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</si>
  <si>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</si>
  <si>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</si>
  <si>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</si>
  <si>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</si>
  <si>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</si>
  <si>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</si>
  <si>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</si>
  <si>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</si>
  <si>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</si>
  <si>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</si>
  <si>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</si>
  <si>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</si>
  <si>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</si>
  <si>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</si>
  <si>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</si>
  <si>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</si>
  <si>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</si>
  <si>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</si>
  <si>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</si>
  <si>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</si>
  <si>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</si>
  <si>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</si>
  <si>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</si>
  <si>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</si>
  <si>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</si>
  <si>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</si>
  <si>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</si>
  <si>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</si>
  <si>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</si>
  <si>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</si>
  <si>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</si>
  <si>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</si>
  <si>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</si>
  <si>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</si>
  <si>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</si>
  <si>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</si>
  <si>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</si>
  <si>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</si>
  <si>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</si>
  <si>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</si>
  <si>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</si>
  <si>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</si>
  <si>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</si>
  <si>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</si>
  <si>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</si>
  <si>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</si>
  <si>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</si>
  <si>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</si>
  <si>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</si>
  <si>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</si>
  <si>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</si>
  <si>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</si>
  <si>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</si>
  <si>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</si>
  <si>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</si>
  <si>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</si>
  <si>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</si>
  <si>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</si>
  <si>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</si>
  <si>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</si>
  <si>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</si>
  <si>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</si>
  <si>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</si>
  <si>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</si>
  <si>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</si>
  <si>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</si>
  <si>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</si>
  <si>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</si>
  <si>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</si>
  <si>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</si>
  <si>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</si>
  <si>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</si>
  <si>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</si>
  <si>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</si>
  <si>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</si>
  <si>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</si>
  <si>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</si>
  <si>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</si>
  <si>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</si>
  <si>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</si>
  <si>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</si>
  <si>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</si>
  <si>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</si>
  <si>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</si>
  <si>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</si>
  <si>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</si>
  <si>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</si>
  <si>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</si>
  <si>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</si>
  <si>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</si>
  <si>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</si>
  <si>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</si>
  <si>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</si>
  <si>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</si>
  <si>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</si>
  <si>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</si>
  <si>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</si>
  <si>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</si>
  <si>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</si>
  <si>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</si>
  <si>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</si>
  <si>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</si>
  <si>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</si>
  <si>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</si>
  <si>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</si>
  <si>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</si>
  <si>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</si>
  <si>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</si>
  <si>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</si>
  <si>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</si>
  <si>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</si>
  <si>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</si>
  <si>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</si>
  <si>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</si>
  <si>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</si>
  <si>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</si>
  <si>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</si>
  <si>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</si>
  <si>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</si>
  <si>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</si>
  <si>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</si>
  <si>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</si>
  <si>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</si>
  <si>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</si>
  <si>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</si>
  <si>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</si>
  <si>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</si>
  <si>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</si>
  <si>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</si>
  <si>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</si>
  <si>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</si>
  <si>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</si>
  <si>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</si>
  <si>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</si>
  <si>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</si>
  <si>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</si>
  <si>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</si>
  <si>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</si>
  <si>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</si>
  <si>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</si>
  <si>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</si>
  <si>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</si>
  <si>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</si>
  <si>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</si>
  <si>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</si>
  <si>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</si>
  <si>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</si>
  <si>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</si>
  <si>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</si>
  <si>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</si>
  <si>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</si>
  <si>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</si>
  <si>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</si>
  <si>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</si>
  <si>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</si>
  <si>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</si>
  <si>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</si>
  <si>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</si>
  <si>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</si>
  <si>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</si>
  <si>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</si>
  <si>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</si>
  <si>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</si>
  <si>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</si>
  <si>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</si>
  <si>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</si>
  <si>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</si>
  <si>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</si>
  <si>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</si>
  <si>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</si>
  <si>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</si>
  <si>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</si>
  <si>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</si>
  <si>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</si>
  <si>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</si>
  <si>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</si>
  <si>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</si>
  <si>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</si>
  <si>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</si>
  <si>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</si>
  <si>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</si>
  <si>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</si>
  <si>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</si>
  <si>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</si>
  <si>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</si>
  <si>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</si>
  <si>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</si>
  <si>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</si>
  <si>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</si>
  <si>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</si>
  <si>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</si>
  <si>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</si>
  <si>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</si>
  <si>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</si>
  <si>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</si>
  <si>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</si>
  <si>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</si>
  <si>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</si>
  <si>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</si>
  <si>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</si>
  <si>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</si>
  <si>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</si>
  <si>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</si>
  <si>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</si>
  <si>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</si>
  <si>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</si>
  <si>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</si>
  <si>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</si>
  <si>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</si>
  <si>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</si>
  <si>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</si>
  <si>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</si>
  <si>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</si>
  <si>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</si>
  <si>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</si>
  <si>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</si>
  <si>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</si>
  <si>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</si>
  <si>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</si>
  <si>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</si>
  <si>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</si>
  <si>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</si>
  <si>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</si>
  <si>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</si>
  <si>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</si>
  <si>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</si>
  <si>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</si>
  <si>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</si>
  <si>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</si>
  <si>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</si>
  <si>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</si>
  <si>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</si>
  <si>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</si>
  <si>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</si>
  <si>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</si>
  <si>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</si>
  <si>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</si>
  <si>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</si>
  <si>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</si>
  <si>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</si>
  <si>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</si>
  <si>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</si>
  <si>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</si>
  <si>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</si>
  <si>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</si>
  <si>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</si>
  <si>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</si>
  <si>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</si>
  <si>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</si>
  <si>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</si>
  <si>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</si>
  <si>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</si>
  <si>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</si>
  <si>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</si>
  <si>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</si>
  <si>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</si>
  <si>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</si>
  <si>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</si>
  <si>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</si>
  <si>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</si>
  <si>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</si>
  <si>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</si>
  <si>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</si>
  <si>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</si>
  <si>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</si>
  <si>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</si>
  <si>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</si>
  <si>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</si>
  <si>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</si>
  <si>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</si>
  <si>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</si>
  <si>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</si>
  <si>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</si>
  <si>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</si>
  <si>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</si>
  <si>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</si>
  <si>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</si>
  <si>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</si>
  <si>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</si>
  <si>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</si>
  <si>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</si>
  <si>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</si>
  <si>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</si>
  <si>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</si>
  <si>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</si>
  <si>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</si>
  <si>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</si>
  <si>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</si>
  <si>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</si>
  <si>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</si>
  <si>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</si>
  <si>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</si>
  <si>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</si>
  <si>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</si>
  <si>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</si>
  <si>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</si>
  <si>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</si>
  <si>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</si>
  <si>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</si>
  <si>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</si>
  <si>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</si>
  <si>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</si>
  <si>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</si>
  <si>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</si>
  <si>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</si>
  <si>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</si>
  <si>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</si>
  <si>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</si>
  <si>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</si>
  <si>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</si>
  <si>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</si>
  <si>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</si>
  <si>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</si>
  <si>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</si>
  <si>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</si>
  <si>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</si>
  <si>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</si>
  <si>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</si>
  <si>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</si>
  <si>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</si>
  <si>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</si>
  <si>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</si>
  <si>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</si>
  <si>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</si>
  <si>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</si>
  <si>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</si>
  <si>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</si>
  <si>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</si>
  <si>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</si>
  <si>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</si>
  <si>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</si>
  <si>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</si>
  <si>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</si>
  <si>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</si>
  <si>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</si>
  <si>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</si>
  <si>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</si>
  <si>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</si>
  <si>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</si>
  <si>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</si>
  <si>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</si>
  <si>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</si>
  <si>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</si>
  <si>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</si>
  <si>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</si>
  <si>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</si>
  <si>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</si>
  <si>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</si>
  <si>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</si>
  <si>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</si>
  <si>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</si>
  <si>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</si>
  <si>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</si>
  <si>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</si>
  <si>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</si>
  <si>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</si>
  <si>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</si>
  <si>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</si>
  <si>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</si>
  <si>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</si>
  <si>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</si>
  <si>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</si>
  <si>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</si>
  <si>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</si>
  <si>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</si>
  <si>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</si>
  <si>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</si>
  <si>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</si>
  <si>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</si>
  <si>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</si>
  <si>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</si>
  <si>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</si>
  <si>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</si>
  <si>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</si>
  <si>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</si>
  <si>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</si>
  <si>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</si>
  <si>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</si>
  <si>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</si>
  <si>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</si>
  <si>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</si>
  <si>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</si>
  <si>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</si>
  <si>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</si>
  <si>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</si>
  <si>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</si>
  <si>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</si>
  <si>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</si>
  <si>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</si>
  <si>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</si>
  <si>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</si>
  <si>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</si>
  <si>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</si>
  <si>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</si>
  <si>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</si>
  <si>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</si>
  <si>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</si>
  <si>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</si>
  <si>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</si>
  <si>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</si>
  <si>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</si>
  <si>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</si>
  <si>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</si>
  <si>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</si>
  <si>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</si>
  <si>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</si>
  <si>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</si>
  <si>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</si>
  <si>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</si>
  <si>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</si>
  <si>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</si>
  <si>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</si>
  <si>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</si>
  <si>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</si>
  <si>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</si>
  <si>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</si>
  <si>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</si>
  <si>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</si>
  <si>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</si>
  <si>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</si>
  <si>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</si>
  <si>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</si>
  <si>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</si>
  <si>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</si>
  <si>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</si>
  <si>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</si>
  <si>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</si>
  <si>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</si>
  <si>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</si>
  <si>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</si>
  <si>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</si>
  <si>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</si>
  <si>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</si>
  <si>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</si>
  <si>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</si>
  <si>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</si>
  <si>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</si>
  <si>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</si>
  <si>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</si>
  <si>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</si>
  <si>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</si>
  <si>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</si>
  <si>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</si>
  <si>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</si>
  <si>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</si>
  <si>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</si>
  <si>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</si>
  <si>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</si>
  <si>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</si>
  <si>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</si>
  <si>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</si>
  <si>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</si>
  <si>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</si>
  <si>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</si>
  <si>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</si>
  <si>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</si>
  <si>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</si>
  <si>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</si>
  <si>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</si>
  <si>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</si>
  <si>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</si>
  <si>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</si>
  <si>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</si>
  <si>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</si>
  <si>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</si>
  <si>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</si>
  <si>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</si>
  <si>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</si>
  <si>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</si>
  <si>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</si>
  <si>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</si>
  <si>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</si>
  <si>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</si>
  <si>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</si>
  <si>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</si>
  <si>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</si>
  <si>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</si>
  <si>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</si>
  <si>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</si>
  <si>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</si>
  <si>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</si>
  <si>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</si>
  <si>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</si>
  <si>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</si>
  <si>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</si>
  <si>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</si>
  <si>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</si>
  <si>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</si>
  <si>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</si>
  <si>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</si>
  <si>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</si>
  <si>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</si>
  <si>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</si>
  <si>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</si>
  <si>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</si>
  <si>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</si>
  <si>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</si>
  <si>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</si>
  <si>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</si>
  <si>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</si>
  <si>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</si>
  <si>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</si>
  <si>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</si>
  <si>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</si>
  <si>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</si>
  <si>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</si>
  <si>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</si>
  <si>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</si>
  <si>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</si>
  <si>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</si>
  <si>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</si>
  <si>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</si>
  <si>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</si>
  <si>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</si>
  <si>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</si>
  <si>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</si>
  <si>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</si>
  <si>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</si>
  <si>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</si>
  <si>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</si>
  <si>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</si>
  <si>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</si>
  <si>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</si>
  <si>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</si>
  <si>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</si>
  <si>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</si>
  <si>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</si>
  <si>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</si>
  <si>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</si>
  <si>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</si>
  <si>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</si>
  <si>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</si>
  <si>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</si>
  <si>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</si>
  <si>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</si>
  <si>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</si>
  <si>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</si>
  <si>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</si>
  <si>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</si>
  <si>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</si>
  <si>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</si>
  <si>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</si>
  <si>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</si>
  <si>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</si>
  <si>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</si>
  <si>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</si>
  <si>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</si>
  <si>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</si>
  <si>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</si>
  <si>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</si>
  <si>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</si>
  <si>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</si>
  <si>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</si>
  <si>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</si>
  <si>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</si>
  <si>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</si>
  <si>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</si>
  <si>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</si>
  <si>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</si>
  <si>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</si>
  <si>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</si>
  <si>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</si>
  <si>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</si>
  <si>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</si>
  <si>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</si>
  <si>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</si>
  <si>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</si>
  <si>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</si>
  <si>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</si>
  <si>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</si>
  <si>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</si>
  <si>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</si>
  <si>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</si>
  <si>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</si>
  <si>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</si>
  <si>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</si>
  <si>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</si>
  <si>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</si>
  <si>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</si>
  <si>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</si>
  <si>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</si>
  <si>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</si>
  <si>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</si>
  <si>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</si>
  <si>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</si>
  <si>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</si>
  <si>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</si>
  <si>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</si>
  <si>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</si>
  <si>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</si>
  <si>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</si>
  <si>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</si>
  <si>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</si>
  <si>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</si>
  <si>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</si>
  <si>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</si>
  <si>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</si>
  <si>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</si>
  <si>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</si>
  <si>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</si>
  <si>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</si>
  <si>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</si>
  <si>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</si>
  <si>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</si>
  <si>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</si>
  <si>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</si>
  <si>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</si>
  <si>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</si>
  <si>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</si>
  <si>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</si>
  <si>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</si>
  <si>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</si>
  <si>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</si>
  <si>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</si>
  <si>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</si>
  <si>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</si>
  <si>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</si>
  <si>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</si>
  <si>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</si>
  <si>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</si>
  <si>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</si>
  <si>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</si>
  <si>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</si>
  <si>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</si>
  <si>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</si>
  <si>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</si>
  <si>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</si>
  <si>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</si>
  <si>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</si>
  <si>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</si>
  <si>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</si>
  <si>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</si>
  <si>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</si>
  <si>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</si>
  <si>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</si>
  <si>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</si>
  <si>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</si>
  <si>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</si>
  <si>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</si>
  <si>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</si>
  <si>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</si>
  <si>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</si>
  <si>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</si>
  <si>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</si>
  <si>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</si>
  <si>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</si>
  <si>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</si>
  <si>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</si>
  <si>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</si>
  <si>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</si>
  <si>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</si>
  <si>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</si>
  <si>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</si>
  <si>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</si>
  <si>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</si>
  <si>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</si>
  <si>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</si>
  <si>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</si>
  <si>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</si>
  <si>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</si>
  <si>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</si>
  <si>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</si>
  <si>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</si>
  <si>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</si>
  <si>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</si>
  <si>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</si>
  <si>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</si>
  <si>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</si>
  <si>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</si>
  <si>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</si>
  <si>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</si>
  <si>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</si>
  <si>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</si>
  <si>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</si>
  <si>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</si>
  <si>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</si>
  <si>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</si>
  <si>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</si>
  <si>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</si>
  <si>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</si>
  <si>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</si>
  <si>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</si>
  <si>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</si>
  <si>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</si>
  <si>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</si>
  <si>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</si>
  <si>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</si>
  <si>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</si>
  <si>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</si>
  <si>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</si>
  <si>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</si>
  <si>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</si>
  <si>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</si>
  <si>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</si>
  <si>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</si>
  <si>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</si>
  <si>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</si>
  <si>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</si>
  <si>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</si>
  <si>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</si>
  <si>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</si>
  <si>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</si>
  <si>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</si>
  <si>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</si>
  <si>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</si>
  <si>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</si>
  <si>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</si>
  <si>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</si>
  <si>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</si>
  <si>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</si>
  <si>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</si>
  <si>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</si>
  <si>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</si>
  <si>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</si>
  <si>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</si>
  <si>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</si>
  <si>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</si>
  <si>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</si>
  <si>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</si>
  <si>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</si>
  <si>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</si>
  <si>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</si>
  <si>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</si>
  <si>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</si>
  <si>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</si>
  <si>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</si>
  <si>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</si>
  <si>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</si>
  <si>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</si>
  <si>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</si>
  <si>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</si>
  <si>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</si>
  <si>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</si>
  <si>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</si>
  <si>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</si>
  <si>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</si>
  <si>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</si>
  <si>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</si>
  <si>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</si>
  <si>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</si>
  <si>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</si>
  <si>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</si>
  <si>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</si>
  <si>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</si>
  <si>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</si>
  <si>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</si>
  <si>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</si>
  <si>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</si>
  <si>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</si>
  <si>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</si>
  <si>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</si>
  <si>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</si>
  <si>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</si>
  <si>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</si>
  <si>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</si>
  <si>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</si>
  <si>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</si>
  <si>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</si>
  <si>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</si>
  <si>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</si>
  <si>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</si>
  <si>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</si>
  <si>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</si>
  <si>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</si>
  <si>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</si>
  <si>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</si>
  <si>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</si>
  <si>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</si>
  <si>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</si>
  <si>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</si>
  <si>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</si>
  <si>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</si>
  <si>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</si>
  <si>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</si>
  <si>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</si>
  <si>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</si>
  <si>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</si>
  <si>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</si>
  <si>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</si>
  <si>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</si>
  <si>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</si>
  <si>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</si>
  <si>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</si>
  <si>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</si>
  <si>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</si>
  <si>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</si>
  <si>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</si>
  <si>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</si>
  <si>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</si>
  <si>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</si>
  <si>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</si>
  <si>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</si>
  <si>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</si>
  <si>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</si>
  <si>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</si>
  <si>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</si>
  <si>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</si>
  <si>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</si>
  <si>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</si>
  <si>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</si>
  <si>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</si>
  <si>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</si>
  <si>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</si>
  <si>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</si>
  <si>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</si>
  <si>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</si>
  <si>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</si>
  <si>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</si>
  <si>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</si>
  <si>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</si>
  <si>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</si>
  <si>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</si>
  <si>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</si>
  <si>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</si>
  <si>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</si>
  <si>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</si>
  <si>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</si>
  <si>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</si>
  <si>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</si>
  <si>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</si>
  <si>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</si>
  <si>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</si>
  <si>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</si>
  <si>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</si>
  <si>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</si>
  <si>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</si>
  <si>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</si>
  <si>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</si>
  <si>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</si>
  <si>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</si>
  <si>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</si>
  <si>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</si>
  <si>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</si>
  <si>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</si>
  <si>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</si>
  <si>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</si>
  <si>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</si>
  <si>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</si>
  <si>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</si>
  <si>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</si>
  <si>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</si>
  <si>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</si>
  <si>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</si>
  <si>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</si>
  <si>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</si>
  <si>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</si>
  <si>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</si>
  <si>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</si>
  <si>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</si>
  <si>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</si>
  <si>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</si>
  <si>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</si>
  <si>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</si>
  <si>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</si>
  <si>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</si>
  <si>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</si>
  <si>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</si>
  <si>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</si>
  <si>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</si>
  <si>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</si>
  <si>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</si>
  <si>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</si>
  <si>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</si>
  <si>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</si>
  <si>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</si>
  <si>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</si>
  <si>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</si>
  <si>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</si>
  <si>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</si>
  <si>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</si>
  <si>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</si>
  <si>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</si>
  <si>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</si>
  <si>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</si>
  <si>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</si>
  <si>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</si>
  <si>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</si>
  <si>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</si>
  <si>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</si>
  <si>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</si>
  <si>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</si>
  <si>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</si>
  <si>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</si>
  <si>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</si>
  <si>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</si>
  <si>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</si>
  <si>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</si>
  <si>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</si>
  <si>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</si>
  <si>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</si>
  <si>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</si>
  <si>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</si>
  <si>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</si>
  <si>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</si>
  <si>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</si>
  <si>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</si>
  <si>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</si>
  <si>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</si>
  <si>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</si>
  <si>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</si>
  <si>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</si>
  <si>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</si>
  <si>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</si>
  <si>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</si>
  <si>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</si>
  <si>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</si>
  <si>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</si>
  <si>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</si>
  <si>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</si>
  <si>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</si>
  <si>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</si>
  <si>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</si>
  <si>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</si>
  <si>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</si>
  <si>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</si>
  <si>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</si>
  <si>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</si>
  <si>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</si>
  <si>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</si>
  <si>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</si>
  <si>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</si>
  <si>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</si>
  <si>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</si>
  <si>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</si>
  <si>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</si>
  <si>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</si>
  <si>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</si>
  <si>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</si>
  <si>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</si>
  <si>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</si>
  <si>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</si>
  <si>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</si>
  <si>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</si>
  <si>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</si>
  <si>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</si>
  <si>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</si>
  <si>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</si>
  <si>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</si>
  <si>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</si>
  <si>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</si>
  <si>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</si>
  <si>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</si>
  <si>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</si>
  <si>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</si>
  <si>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</si>
  <si>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</si>
  <si>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</si>
  <si>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</si>
  <si>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</si>
  <si>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</si>
  <si>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</si>
  <si>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</si>
  <si>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</si>
  <si>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</si>
  <si>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</si>
  <si>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</si>
  <si>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</si>
  <si>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</si>
  <si>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</si>
  <si>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</si>
  <si>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</si>
  <si>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</si>
  <si>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</si>
  <si>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</si>
  <si>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</si>
  <si>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</si>
  <si>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</si>
  <si>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</si>
  <si>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</si>
  <si>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</si>
  <si>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</si>
  <si>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</si>
  <si>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</si>
  <si>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</si>
  <si>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</si>
  <si>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</si>
  <si>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</si>
  <si>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</si>
  <si>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</si>
  <si>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</si>
  <si>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</si>
  <si>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</si>
  <si>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</si>
  <si>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</si>
  <si>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</si>
  <si>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</si>
  <si>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</si>
  <si>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</si>
  <si>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</si>
  <si>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</si>
  <si>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</si>
  <si>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</si>
  <si>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</si>
  <si>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</si>
  <si>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</si>
  <si>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</si>
  <si>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</si>
  <si>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</si>
  <si>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</si>
  <si>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</si>
  <si>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</si>
  <si>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</si>
  <si>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</si>
  <si>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</si>
  <si>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</si>
  <si>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</si>
  <si>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</si>
  <si>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</si>
  <si>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</si>
  <si>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</si>
  <si>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</si>
  <si>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</si>
  <si>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</si>
  <si>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</si>
  <si>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</si>
  <si>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</si>
  <si>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</si>
  <si>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</si>
  <si>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</si>
  <si>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</si>
  <si>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</si>
  <si>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</si>
  <si>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</si>
  <si>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</si>
  <si>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</si>
  <si>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</si>
  <si>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</si>
  <si>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</si>
  <si>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</si>
  <si>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</si>
  <si>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</si>
  <si>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</si>
  <si>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</si>
  <si>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</si>
  <si>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</si>
  <si>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</si>
  <si>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</si>
  <si>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</si>
  <si>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</si>
  <si>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</si>
  <si>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</si>
  <si>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</si>
  <si>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</si>
  <si>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</si>
  <si>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</si>
  <si>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</si>
  <si>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</si>
  <si>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</si>
  <si>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</si>
  <si>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</si>
  <si>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</si>
  <si>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</si>
  <si>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</si>
  <si>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</si>
  <si>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</si>
  <si>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</si>
  <si>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</si>
  <si>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</si>
  <si>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</si>
  <si>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</si>
  <si>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</si>
  <si>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</si>
  <si>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</si>
  <si>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</si>
  <si>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</si>
  <si>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</si>
  <si>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</si>
  <si>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</si>
  <si>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</si>
  <si>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</si>
  <si>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</si>
  <si>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</si>
  <si>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</si>
  <si>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</si>
  <si>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</si>
  <si>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</si>
  <si>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</si>
  <si>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</si>
  <si>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</si>
  <si>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</si>
  <si>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</si>
  <si>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</si>
  <si>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</si>
  <si>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</si>
  <si>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</si>
  <si>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</si>
  <si>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</si>
  <si>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</si>
  <si>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</si>
  <si>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</si>
  <si>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</si>
  <si>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</si>
  <si>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</si>
  <si>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</si>
  <si>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</si>
  <si>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</si>
  <si>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</si>
  <si>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</si>
  <si>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</si>
  <si>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</si>
  <si>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</si>
  <si>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</si>
  <si>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</si>
  <si>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</si>
  <si>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</si>
  <si>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</si>
  <si>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</si>
  <si>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</si>
  <si>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</si>
  <si>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</si>
  <si>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</si>
  <si>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</si>
  <si>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</si>
  <si>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</si>
  <si>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</si>
  <si>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</si>
  <si>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</si>
  <si>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</si>
  <si>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</si>
  <si>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</si>
  <si>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</si>
  <si>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</si>
  <si>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</si>
  <si>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</si>
  <si>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</si>
  <si>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</si>
  <si>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</si>
  <si>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</si>
  <si>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</si>
  <si>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</si>
  <si>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</si>
  <si>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</si>
  <si>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</si>
  <si>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</si>
  <si>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</si>
  <si>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</si>
  <si>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</si>
  <si>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</si>
  <si>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</si>
  <si>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</si>
  <si>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</si>
  <si>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</si>
  <si>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</si>
  <si>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</si>
  <si>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</si>
  <si>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</si>
  <si>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</si>
  <si>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</si>
  <si>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</si>
  <si>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</si>
  <si>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</si>
  <si>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</si>
  <si>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</si>
  <si>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</si>
  <si>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</si>
  <si>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</si>
  <si>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</si>
  <si>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</si>
  <si>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</si>
  <si>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</si>
  <si>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</si>
  <si>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</si>
  <si>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</si>
  <si>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</si>
  <si>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</si>
  <si>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</si>
  <si>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</si>
  <si>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</si>
  <si>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</si>
  <si>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</si>
  <si>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</si>
  <si>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</si>
  <si>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</si>
  <si>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</si>
  <si>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</si>
  <si>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</si>
  <si>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</si>
  <si>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</si>
  <si>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</si>
  <si>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</si>
  <si>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</si>
  <si>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</si>
  <si>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</si>
  <si>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</si>
  <si>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</si>
  <si>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</si>
  <si>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</si>
  <si>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</si>
  <si>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</si>
  <si>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</si>
  <si>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</si>
  <si>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</si>
  <si>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</si>
  <si>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</si>
  <si>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</si>
  <si>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</si>
  <si>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</si>
  <si>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</si>
  <si>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</si>
  <si>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</si>
  <si>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</si>
  <si>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</si>
  <si>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</si>
  <si>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</si>
  <si>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</si>
  <si>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</si>
  <si>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</si>
  <si>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</si>
  <si>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</si>
  <si>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</si>
  <si>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</si>
  <si>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</si>
  <si>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</si>
  <si>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</si>
  <si>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</si>
  <si>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</si>
  <si>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</si>
  <si>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</si>
  <si>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</si>
  <si>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</si>
  <si>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</si>
  <si>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</si>
  <si>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</si>
  <si>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</si>
  <si>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</si>
  <si>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</si>
  <si>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</si>
  <si>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</si>
  <si>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</si>
  <si>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</si>
  <si>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</si>
  <si>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</si>
  <si>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</si>
  <si>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</si>
  <si>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</si>
  <si>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</si>
  <si>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</si>
  <si>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</si>
  <si>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</si>
  <si>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</si>
  <si>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</si>
  <si>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</si>
  <si>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</si>
  <si>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</si>
  <si>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</si>
  <si>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</si>
  <si>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</si>
  <si>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</si>
  <si>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</si>
  <si>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</si>
  <si>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</si>
  <si>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</si>
  <si>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</si>
  <si>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</si>
  <si>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</si>
  <si>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</si>
  <si>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</si>
  <si>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</si>
  <si>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</si>
  <si>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</si>
  <si>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</si>
  <si>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</si>
  <si>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</si>
  <si>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</si>
  <si>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</si>
  <si>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</si>
  <si>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</si>
  <si>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</si>
  <si>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</si>
  <si>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</si>
  <si>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</si>
  <si>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</si>
  <si>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</si>
  <si>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</si>
  <si>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</si>
  <si>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</si>
  <si>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</si>
  <si>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</si>
  <si>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</si>
  <si>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</si>
  <si>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</si>
  <si>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</si>
  <si>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</si>
  <si>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</si>
  <si>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</si>
  <si>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</si>
  <si>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</si>
  <si>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</si>
  <si>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</si>
  <si>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</si>
  <si>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</si>
  <si>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</si>
  <si>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</si>
  <si>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</si>
  <si>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</si>
  <si>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</si>
  <si>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</si>
  <si>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</si>
  <si>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</si>
  <si>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</si>
  <si>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</si>
  <si>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</si>
  <si>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</si>
  <si>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</si>
  <si>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</si>
  <si>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</si>
  <si>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</si>
  <si>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</si>
  <si>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</si>
  <si>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</si>
  <si>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</si>
  <si>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</si>
  <si>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</si>
  <si>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</si>
  <si>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</si>
  <si>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</si>
  <si>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</si>
  <si>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</si>
  <si>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</si>
  <si>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</si>
  <si>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</si>
  <si>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</si>
  <si>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</si>
  <si>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</si>
  <si>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</si>
  <si>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</si>
  <si>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</si>
  <si>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</si>
  <si>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</si>
  <si>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</si>
  <si>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</si>
  <si>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</si>
  <si>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</si>
  <si>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</si>
  <si>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</si>
  <si>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</si>
  <si>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</si>
  <si>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</si>
  <si>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</si>
  <si>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</si>
  <si>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</si>
  <si>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</si>
  <si>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</si>
  <si>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</si>
  <si>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</si>
  <si>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</si>
  <si>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</si>
  <si>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</si>
  <si>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</si>
  <si>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</si>
  <si>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</si>
  <si>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</si>
  <si>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</si>
  <si>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</si>
  <si>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</si>
  <si>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</si>
  <si>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</si>
  <si>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</si>
  <si>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</si>
  <si>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</si>
  <si>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</si>
  <si>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</si>
  <si>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</si>
  <si>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</si>
  <si>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</si>
  <si>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</si>
  <si>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</si>
  <si>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</si>
  <si>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</si>
  <si>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</si>
  <si>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</si>
  <si>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</si>
  <si>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</si>
  <si>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</si>
  <si>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</si>
  <si>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</si>
  <si>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</si>
  <si>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</si>
  <si>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</si>
  <si>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</si>
  <si>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</si>
  <si>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</si>
  <si>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</si>
  <si>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</si>
  <si>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</si>
  <si>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</si>
  <si>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</si>
  <si>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</si>
  <si>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</si>
  <si>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</si>
  <si>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</si>
  <si>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</si>
  <si>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</si>
  <si>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</si>
  <si>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</si>
  <si>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</si>
  <si>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</si>
  <si>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</si>
  <si>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</si>
  <si>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</si>
  <si>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</si>
  <si>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</si>
  <si>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</si>
  <si>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</si>
  <si>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</si>
  <si>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</si>
  <si>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</si>
  <si>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</si>
  <si>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</si>
  <si>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</si>
  <si>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</si>
  <si>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</si>
  <si>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</si>
  <si>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</si>
  <si>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</si>
  <si>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</si>
  <si>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</si>
  <si>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</si>
  <si>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</si>
  <si>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</si>
  <si>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</si>
  <si>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</si>
  <si>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</si>
  <si>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</si>
  <si>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</si>
  <si>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</si>
  <si>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</si>
  <si>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</si>
  <si>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</si>
  <si>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</si>
  <si>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</si>
  <si>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</si>
  <si>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</si>
  <si>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</si>
  <si>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</si>
  <si>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</si>
  <si>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</si>
  <si>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</si>
  <si>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</si>
  <si>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</si>
  <si>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</si>
  <si>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</si>
  <si>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</si>
  <si>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</si>
  <si>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</si>
  <si>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</si>
  <si>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</si>
  <si>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</si>
  <si>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</si>
  <si>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</si>
  <si>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</si>
  <si>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</si>
  <si>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</si>
  <si>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</si>
  <si>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</si>
  <si>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</si>
  <si>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</si>
  <si>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</si>
  <si>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</si>
  <si>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</si>
  <si>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</si>
  <si>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</si>
  <si>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</si>
  <si>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</si>
  <si>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</si>
  <si>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</si>
  <si>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</si>
  <si>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</si>
  <si>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</si>
  <si>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</si>
  <si>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</si>
  <si>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</si>
  <si>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</si>
  <si>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</si>
  <si>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</si>
  <si>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</si>
  <si>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</si>
  <si>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</si>
  <si>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</si>
  <si>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</si>
  <si>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</si>
  <si>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</si>
  <si>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</si>
  <si>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</si>
  <si>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</si>
  <si>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</si>
  <si>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</si>
  <si>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</si>
  <si>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</si>
  <si>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</si>
  <si>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</si>
  <si>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</si>
  <si>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</si>
  <si>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</si>
  <si>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</si>
  <si>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</si>
  <si>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</si>
  <si>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</si>
  <si>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</si>
  <si>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</si>
  <si>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</si>
  <si>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</si>
  <si>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</si>
  <si>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</si>
  <si>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</si>
  <si>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</si>
  <si>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</si>
  <si>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</si>
  <si>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</si>
  <si>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</si>
  <si>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</si>
  <si>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</si>
  <si>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</si>
  <si>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</si>
  <si>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</si>
  <si>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</si>
  <si>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</si>
  <si>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</si>
  <si>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</si>
  <si>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</si>
  <si>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</si>
  <si>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</si>
  <si>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</si>
  <si>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</si>
  <si>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</si>
  <si>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</si>
  <si>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</si>
  <si>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</si>
  <si>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</si>
  <si>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</si>
  <si>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</si>
  <si>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</si>
  <si>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</si>
  <si>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</si>
  <si>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</si>
  <si>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</si>
  <si>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</si>
  <si>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</si>
  <si>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</si>
  <si>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</si>
  <si>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</si>
  <si>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</si>
  <si>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</si>
  <si>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</si>
  <si>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</si>
  <si>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</si>
  <si>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</si>
  <si>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</si>
  <si>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</si>
  <si>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</si>
  <si>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</si>
  <si>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</si>
  <si>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</si>
  <si>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</si>
  <si>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</si>
  <si>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</si>
  <si>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</si>
  <si>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</si>
  <si>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</si>
  <si>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</si>
  <si>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</si>
  <si>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</si>
  <si>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</si>
  <si>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</si>
  <si>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</si>
  <si>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</si>
  <si>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</si>
  <si>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</si>
  <si>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</si>
  <si>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</si>
  <si>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</si>
  <si>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</si>
  <si>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</si>
  <si>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</si>
  <si>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</si>
  <si>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</si>
  <si>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</si>
  <si>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</si>
  <si>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</si>
  <si>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</si>
  <si>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</si>
  <si>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</si>
  <si>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</si>
  <si>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</si>
  <si>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</si>
  <si>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</si>
  <si>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</si>
  <si>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</si>
  <si>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</si>
  <si>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</si>
  <si>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</si>
  <si>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</si>
  <si>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</si>
  <si>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</si>
  <si>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</si>
  <si>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</si>
  <si>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</si>
  <si>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</si>
  <si>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</si>
  <si>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</si>
  <si>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</si>
  <si>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</si>
  <si>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</si>
  <si>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</si>
  <si>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</si>
  <si>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</si>
  <si>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</si>
  <si>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</si>
  <si>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</si>
  <si>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</si>
  <si>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</si>
  <si>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</si>
  <si>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</si>
  <si>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</si>
  <si>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</si>
  <si>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</si>
  <si>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</si>
  <si>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</si>
  <si>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</si>
  <si>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</si>
  <si>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</si>
  <si>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</si>
  <si>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</si>
  <si>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</si>
  <si>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</si>
  <si>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</si>
  <si>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</si>
  <si>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</si>
  <si>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</si>
  <si>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</si>
  <si>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</si>
  <si>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</si>
  <si>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</si>
  <si>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</si>
  <si>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</si>
  <si>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</si>
  <si>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</si>
  <si>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</si>
  <si>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</si>
  <si>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</si>
  <si>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</si>
  <si>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</si>
  <si>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</si>
  <si>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</si>
  <si>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</si>
  <si>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</si>
  <si>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</si>
  <si>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</si>
  <si>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</si>
  <si>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</si>
  <si>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</si>
  <si>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</si>
  <si>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</si>
  <si>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</si>
  <si>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</si>
  <si>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</si>
  <si>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</si>
  <si>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</si>
  <si>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</si>
  <si>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</si>
  <si>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</si>
  <si>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</si>
  <si>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</si>
  <si>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</si>
  <si>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</si>
  <si>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</si>
  <si>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</si>
  <si>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</si>
  <si>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</si>
  <si>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</si>
  <si>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</si>
  <si>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</si>
  <si>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</si>
  <si>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</si>
  <si>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</si>
  <si>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</si>
  <si>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</si>
  <si>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</si>
  <si>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</si>
  <si>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</si>
  <si>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</si>
  <si>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</si>
  <si>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</si>
  <si>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</si>
  <si>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</si>
  <si>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</si>
  <si>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</si>
  <si>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</si>
  <si>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</si>
  <si>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</si>
  <si>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</si>
  <si>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</si>
  <si>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</si>
  <si>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</si>
  <si>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</si>
  <si>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</si>
  <si>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</si>
  <si>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</si>
  <si>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</si>
  <si>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</si>
  <si>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</si>
  <si>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</si>
  <si>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</si>
  <si>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</si>
  <si>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</si>
  <si>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</si>
  <si>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</si>
  <si>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</si>
  <si>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</si>
  <si>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</si>
  <si>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</si>
  <si>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</si>
  <si>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</si>
  <si>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</si>
  <si>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</si>
  <si>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</si>
  <si>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</si>
  <si>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</si>
  <si>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</si>
  <si>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</si>
  <si>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</si>
  <si>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</si>
  <si>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</si>
  <si>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</si>
  <si>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</si>
  <si>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</si>
  <si>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</si>
  <si>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</si>
  <si>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</si>
  <si>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</si>
  <si>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</si>
  <si>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</si>
  <si>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</si>
  <si>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</si>
  <si>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</si>
  <si>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</si>
  <si>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</si>
  <si>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</si>
  <si>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</si>
  <si>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</si>
  <si>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</si>
  <si>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</si>
  <si>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</si>
  <si>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</si>
  <si>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</si>
  <si>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</si>
  <si>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</si>
  <si>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</si>
  <si>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</si>
  <si>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</si>
  <si>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</si>
  <si>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</si>
  <si>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</si>
  <si>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</si>
  <si>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</si>
  <si>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</si>
  <si>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</si>
  <si>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</si>
  <si>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</si>
  <si>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</si>
  <si>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</si>
  <si>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</si>
  <si>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</si>
  <si>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</si>
  <si>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</si>
  <si>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</si>
  <si>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</si>
  <si>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</si>
  <si>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</si>
  <si>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</si>
  <si>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</si>
  <si>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</si>
  <si>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</si>
  <si>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</si>
  <si>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</si>
  <si>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</si>
  <si>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</si>
  <si>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</si>
  <si>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</si>
  <si>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</si>
  <si>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</si>
  <si>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</si>
  <si>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</si>
  <si>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</si>
  <si>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</si>
  <si>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</si>
  <si>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</si>
  <si>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</si>
  <si>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</si>
  <si>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</si>
  <si>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</si>
  <si>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</si>
  <si>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</si>
  <si>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</si>
  <si>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</si>
  <si>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</si>
  <si>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</si>
  <si>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</si>
  <si>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</si>
  <si>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</si>
  <si>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</si>
  <si>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</si>
  <si>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</si>
  <si>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</si>
  <si>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</si>
  <si>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</si>
  <si>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</si>
  <si>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</si>
  <si>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</si>
  <si>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</si>
  <si>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</si>
  <si>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</si>
  <si>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</si>
  <si>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</si>
  <si>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</si>
  <si>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</si>
  <si>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</si>
  <si>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</si>
  <si>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</si>
  <si>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</si>
  <si>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</si>
  <si>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</si>
  <si>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</si>
  <si>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</si>
  <si>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</si>
  <si>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</si>
  <si>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</si>
  <si>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</si>
  <si>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</si>
  <si>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</si>
  <si>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</si>
  <si>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</si>
  <si>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</si>
  <si>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</si>
  <si>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</si>
  <si>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</si>
  <si>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</si>
  <si>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</si>
  <si>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</si>
  <si>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</si>
  <si>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</si>
  <si>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</si>
  <si>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</si>
  <si>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</si>
  <si>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</si>
  <si>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</si>
  <si>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</si>
  <si>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</si>
  <si>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</si>
  <si>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</si>
  <si>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</si>
  <si>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</si>
  <si>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</si>
  <si>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</si>
  <si>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</si>
  <si>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</si>
  <si>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</si>
  <si>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</si>
  <si>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</si>
  <si>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</si>
  <si>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</si>
  <si>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</si>
  <si>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</si>
  <si>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</si>
  <si>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</si>
  <si>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</si>
  <si>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</si>
  <si>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</si>
  <si>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</si>
  <si>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</si>
  <si>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</si>
  <si>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</si>
  <si>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</si>
  <si>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</si>
  <si>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</si>
  <si>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</si>
  <si>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</si>
  <si>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</si>
  <si>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</si>
  <si>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</si>
  <si>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</si>
  <si>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</si>
  <si>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</si>
  <si>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</si>
  <si>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</si>
  <si>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</si>
  <si>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</si>
  <si>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</si>
  <si>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</si>
  <si>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</si>
  <si>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</si>
  <si>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</si>
  <si>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</si>
  <si>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</si>
  <si>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</si>
  <si>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</si>
  <si>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</si>
  <si>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</si>
  <si>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</si>
  <si>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</si>
  <si>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</si>
  <si>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</si>
  <si>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</si>
  <si>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</si>
  <si>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</si>
  <si>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</si>
  <si>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</si>
  <si>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</si>
  <si>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</si>
  <si>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</si>
  <si>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</si>
  <si>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</si>
  <si>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</si>
  <si>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</si>
  <si>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</si>
  <si>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</si>
  <si>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</si>
  <si>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</si>
  <si>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</si>
  <si>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</si>
  <si>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</si>
  <si>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</si>
  <si>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</si>
  <si>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</si>
  <si>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</si>
  <si>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</si>
  <si>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</si>
  <si>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</si>
  <si>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</si>
  <si>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</si>
  <si>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</si>
  <si>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</si>
  <si>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</si>
  <si>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</si>
  <si>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</si>
  <si>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</si>
  <si>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</si>
  <si>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</si>
  <si>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</si>
  <si>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</si>
  <si>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</si>
  <si>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</si>
  <si>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</si>
  <si>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</si>
  <si>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</si>
  <si>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</si>
  <si>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</si>
  <si>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</si>
  <si>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</si>
  <si>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</si>
  <si>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</si>
  <si>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</si>
  <si>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</si>
  <si>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</si>
  <si>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</si>
  <si>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</si>
  <si>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</si>
  <si>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</si>
  <si>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</si>
  <si>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</si>
  <si>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</si>
  <si>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</si>
  <si>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</si>
  <si>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</si>
  <si>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</si>
  <si>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</si>
  <si>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</si>
  <si>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</si>
  <si>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</si>
  <si>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</si>
  <si>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</si>
  <si>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</si>
  <si>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</si>
  <si>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</si>
  <si>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</si>
  <si>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</si>
  <si>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</si>
  <si>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</si>
  <si>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</si>
  <si>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</si>
  <si>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</si>
  <si>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</si>
  <si>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</si>
  <si>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</si>
  <si>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</si>
  <si>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</si>
  <si>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</si>
  <si>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</si>
  <si>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</si>
  <si>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</si>
  <si>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</si>
  <si>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</si>
  <si>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</si>
  <si>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</si>
  <si>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</si>
  <si>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</si>
  <si>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</si>
  <si>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</si>
  <si>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</si>
  <si>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</si>
  <si>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</si>
  <si>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</si>
  <si>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</si>
  <si>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</si>
  <si>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</si>
  <si>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</si>
  <si>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</si>
  <si>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</si>
  <si>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</si>
  <si>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</si>
  <si>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</si>
  <si>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</si>
  <si>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</si>
  <si>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</si>
  <si>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</si>
  <si>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</si>
  <si>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</si>
  <si>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</si>
  <si>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</si>
  <si>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</si>
  <si>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</si>
  <si>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</si>
  <si>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</si>
  <si>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</si>
  <si>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</si>
  <si>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</si>
  <si>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</si>
  <si>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</si>
  <si>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</si>
  <si>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</si>
  <si>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</si>
  <si>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</si>
  <si>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</si>
  <si>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</si>
  <si>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</si>
  <si>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</si>
  <si>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</si>
  <si>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</si>
  <si>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</si>
  <si>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</si>
  <si>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</si>
  <si>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</si>
  <si>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</si>
  <si>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</si>
  <si>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</si>
  <si>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</si>
  <si>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</si>
  <si>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</si>
  <si>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</si>
  <si>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</si>
  <si>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</si>
  <si>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</si>
  <si>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</si>
  <si>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</si>
  <si>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</si>
  <si>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</si>
  <si>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</si>
  <si>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</si>
  <si>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</si>
  <si>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</si>
  <si>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</si>
  <si>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</si>
  <si>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</si>
  <si>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</si>
  <si>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</si>
  <si>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</si>
  <si>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</si>
  <si>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</si>
  <si>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</si>
  <si>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</si>
  <si>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</si>
  <si>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</si>
  <si>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</si>
  <si>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</si>
  <si>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</si>
  <si>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</si>
  <si>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</si>
  <si>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</si>
  <si>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</si>
  <si>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</si>
  <si>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</si>
  <si>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</si>
  <si>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</si>
  <si>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</si>
  <si>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</si>
  <si>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</si>
  <si>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</si>
  <si>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</si>
  <si>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</si>
  <si>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</si>
  <si>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</si>
  <si>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</si>
  <si>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</si>
  <si>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</si>
  <si>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</si>
  <si>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</si>
  <si>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</si>
  <si>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</si>
  <si>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</si>
  <si>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</si>
  <si>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</si>
  <si>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</si>
  <si>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</si>
  <si>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</si>
  <si>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</si>
  <si>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</si>
  <si>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</si>
  <si>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</si>
  <si>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</si>
  <si>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</si>
  <si>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</si>
  <si>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</si>
  <si>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</si>
  <si>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</si>
  <si>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</si>
  <si>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</si>
  <si>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</si>
  <si>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</si>
  <si>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</si>
  <si>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</si>
  <si>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</si>
  <si>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</si>
  <si>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</si>
  <si>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</si>
  <si>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</si>
  <si>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</si>
  <si>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</si>
  <si>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</si>
  <si>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</si>
  <si>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</si>
  <si>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</si>
  <si>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</si>
  <si>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</si>
  <si>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</si>
  <si>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</si>
  <si>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</si>
  <si>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</si>
  <si>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</si>
  <si>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</si>
  <si>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</si>
  <si>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</si>
  <si>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</si>
  <si>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</si>
  <si>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</si>
  <si>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</si>
  <si>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</si>
  <si>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</si>
  <si>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</si>
  <si>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</si>
  <si>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</si>
  <si>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</si>
  <si>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</si>
  <si>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</si>
  <si>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</si>
  <si>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</si>
  <si>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</si>
  <si>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</si>
  <si>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</si>
  <si>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</si>
  <si>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</si>
  <si>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</si>
  <si>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</si>
  <si>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</si>
  <si>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</si>
  <si>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</si>
  <si>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</si>
  <si>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</si>
  <si>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</si>
  <si>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</si>
  <si>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</si>
  <si>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</si>
  <si>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</si>
  <si>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</si>
  <si>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</si>
  <si>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</si>
  <si>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</si>
  <si>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</si>
  <si>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</si>
  <si>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</si>
  <si>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</si>
  <si>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</si>
  <si>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</si>
  <si>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</si>
  <si>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</si>
  <si>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</si>
  <si>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</si>
  <si>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</si>
  <si>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</si>
  <si>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</si>
  <si>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</si>
  <si>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</si>
  <si>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</si>
  <si>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</si>
  <si>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</si>
  <si>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</si>
  <si>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</si>
  <si>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</si>
  <si>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</si>
  <si>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</si>
  <si>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</si>
  <si>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</si>
  <si>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</si>
  <si>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</si>
  <si>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</si>
  <si>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</si>
  <si>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</si>
  <si>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</si>
  <si>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</si>
  <si>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</si>
  <si>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</si>
  <si>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</si>
  <si>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</si>
  <si>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</si>
  <si>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</si>
  <si>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</si>
  <si>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</si>
  <si>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</si>
  <si>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</si>
  <si>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</si>
  <si>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</si>
  <si>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</si>
  <si>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</si>
  <si>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</si>
  <si>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</si>
  <si>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</si>
  <si>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</si>
  <si>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</si>
  <si>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</si>
  <si>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</si>
  <si>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</si>
  <si>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</si>
  <si>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</si>
  <si>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</si>
  <si>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</si>
  <si>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</si>
  <si>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</si>
  <si>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</si>
  <si>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</si>
  <si>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</si>
  <si>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</si>
  <si>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</si>
  <si>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</si>
  <si>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</si>
  <si>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</si>
  <si>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</si>
  <si>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</si>
  <si>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</si>
  <si>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</si>
  <si>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</si>
  <si>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</si>
  <si>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</si>
  <si>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</si>
  <si>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</si>
  <si>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</si>
  <si>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</si>
  <si>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</si>
  <si>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</si>
  <si>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</si>
  <si>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</si>
  <si>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</si>
  <si>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</si>
  <si>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</si>
  <si>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</si>
  <si>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</si>
  <si>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</si>
  <si>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</si>
  <si>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</si>
  <si>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</si>
  <si>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</si>
  <si>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</si>
  <si>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</si>
  <si>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</si>
  <si>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</si>
  <si>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</si>
  <si>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</si>
  <si>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</si>
  <si>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</si>
  <si>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</si>
  <si>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</si>
  <si>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</si>
  <si>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</si>
  <si>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</si>
  <si>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</si>
  <si>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</si>
  <si>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</si>
  <si>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</si>
  <si>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</si>
  <si>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</si>
  <si>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</si>
  <si>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</si>
  <si>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</si>
  <si>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</si>
  <si>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</si>
  <si>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</si>
  <si>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</si>
  <si>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</si>
  <si>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</si>
  <si>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</si>
  <si>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</si>
  <si>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</si>
  <si>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</si>
  <si>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</si>
  <si>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</si>
  <si>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</si>
  <si>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</si>
  <si>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</si>
  <si>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</si>
  <si>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</si>
  <si>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</si>
  <si>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</si>
  <si>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</si>
  <si>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</si>
  <si>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</si>
  <si>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</si>
  <si>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</si>
  <si>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</si>
  <si>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</si>
  <si>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</si>
  <si>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</si>
  <si>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</si>
  <si>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</si>
  <si>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</si>
  <si>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</si>
  <si>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</si>
  <si>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</si>
  <si>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</si>
  <si>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</si>
  <si>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</si>
  <si>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</si>
  <si>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</si>
  <si>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</si>
  <si>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</si>
  <si>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</si>
  <si>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</si>
  <si>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</si>
  <si>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</si>
  <si>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</si>
  <si>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</si>
  <si>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</si>
  <si>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</si>
  <si>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</si>
  <si>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</si>
  <si>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</si>
  <si>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</si>
  <si>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</si>
  <si>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</si>
  <si>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</si>
  <si>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</si>
  <si>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</si>
  <si>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</si>
  <si>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</si>
  <si>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</si>
  <si>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</si>
  <si>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</si>
  <si>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</si>
  <si>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</si>
  <si>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</si>
  <si>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</si>
  <si>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</si>
  <si>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</si>
  <si>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</si>
  <si>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</si>
  <si>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</si>
  <si>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</si>
  <si>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</si>
  <si>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</si>
  <si>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</si>
  <si>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</si>
  <si>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</si>
  <si>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</si>
  <si>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</si>
  <si>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</si>
  <si>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</si>
  <si>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</si>
  <si>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</si>
  <si>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</si>
  <si>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</si>
  <si>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</si>
  <si>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</si>
  <si>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</si>
  <si>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</si>
  <si>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</si>
  <si>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</si>
  <si>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</si>
  <si>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</si>
  <si>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</si>
  <si>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</si>
  <si>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</si>
  <si>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</si>
  <si>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</si>
  <si>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</si>
  <si>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</si>
  <si>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</si>
  <si>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</si>
  <si>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</si>
  <si>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</si>
  <si>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</si>
  <si>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</si>
  <si>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</si>
  <si>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</si>
  <si>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</si>
  <si>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</si>
  <si>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</si>
  <si>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</si>
  <si>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</si>
  <si>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</si>
  <si>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</si>
  <si>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</si>
  <si>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</si>
  <si>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</si>
  <si>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</si>
  <si>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</si>
  <si>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</si>
  <si>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</si>
  <si>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</si>
  <si>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</si>
  <si>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</si>
  <si>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</si>
  <si>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</si>
  <si>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</si>
  <si>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</si>
  <si>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</si>
  <si>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</si>
  <si>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</si>
  <si>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</si>
  <si>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</si>
  <si>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</si>
  <si>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</si>
  <si>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</si>
  <si>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</si>
  <si>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</si>
  <si>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</si>
  <si>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</si>
  <si>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</si>
  <si>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</si>
  <si>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</si>
  <si>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</si>
  <si>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</si>
  <si>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</si>
  <si>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</si>
  <si>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</si>
  <si>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</si>
  <si>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</si>
  <si>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</si>
  <si>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</si>
  <si>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</si>
  <si>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</si>
  <si>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</si>
  <si>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</si>
  <si>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</si>
  <si>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</si>
  <si>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</si>
  <si>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</si>
  <si>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</si>
  <si>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</si>
  <si>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</si>
  <si>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</si>
  <si>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</si>
  <si>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</si>
  <si>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</si>
  <si>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</si>
  <si>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</si>
  <si>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</si>
  <si>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</si>
  <si>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</si>
  <si>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</si>
  <si>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</si>
  <si>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</si>
  <si>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</si>
  <si>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</si>
  <si>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</si>
  <si>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</si>
  <si>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</si>
  <si>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</si>
  <si>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</si>
  <si>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</si>
  <si>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</si>
  <si>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</si>
  <si>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</si>
  <si>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</si>
  <si>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</si>
  <si>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</si>
  <si>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</si>
  <si>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</si>
  <si>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</si>
  <si>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</si>
  <si>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</si>
  <si>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</si>
  <si>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</si>
  <si>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</si>
  <si>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</si>
  <si>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</si>
  <si>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</si>
  <si>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</si>
  <si>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</si>
  <si>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</si>
  <si>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</si>
  <si>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</si>
  <si>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</si>
  <si>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</si>
  <si>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</si>
  <si>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</si>
  <si>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</si>
  <si>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</si>
  <si>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</si>
  <si>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</si>
  <si>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</si>
  <si>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</si>
  <si>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</si>
  <si>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</si>
  <si>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</si>
  <si>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</si>
  <si>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</si>
  <si>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</si>
  <si>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</si>
  <si>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</si>
  <si>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</si>
  <si>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</si>
  <si>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</si>
  <si>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</si>
  <si>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</si>
  <si>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</si>
  <si>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</si>
  <si>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</si>
  <si>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</si>
  <si>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</si>
  <si>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</si>
  <si>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</si>
  <si>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</si>
  <si>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</si>
  <si>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</si>
  <si>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</si>
  <si>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</si>
  <si>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</si>
  <si>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</si>
  <si>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</si>
  <si>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</si>
  <si>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</si>
  <si>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</si>
  <si>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</si>
  <si>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</si>
  <si>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</si>
  <si>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</si>
  <si>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</si>
  <si>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</si>
  <si>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</si>
  <si>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</si>
  <si>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</si>
  <si>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</si>
  <si>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</si>
  <si>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</si>
  <si>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</si>
  <si>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</si>
  <si>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</si>
  <si>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</si>
  <si>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</si>
  <si>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</si>
  <si>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</si>
  <si>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</si>
  <si>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</si>
  <si>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</si>
  <si>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</si>
  <si>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</si>
  <si>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</si>
  <si>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</si>
  <si>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</si>
  <si>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</si>
  <si>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</si>
  <si>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</si>
  <si>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</si>
  <si>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</si>
  <si>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</si>
  <si>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</si>
  <si>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</si>
  <si>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</si>
  <si>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</si>
  <si>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</si>
  <si>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</si>
  <si>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</si>
  <si>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</si>
  <si>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</si>
  <si>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</si>
  <si>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</si>
  <si>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</si>
  <si>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</si>
  <si>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</si>
  <si>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</si>
  <si>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</si>
  <si>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</si>
  <si>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</si>
  <si>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</si>
  <si>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</si>
  <si>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</si>
  <si>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</si>
  <si>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</si>
  <si>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</si>
  <si>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</si>
  <si>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</si>
  <si>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</si>
  <si>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</si>
  <si>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</si>
  <si>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</si>
  <si>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</si>
  <si>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</si>
  <si>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</si>
  <si>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</si>
  <si>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</si>
  <si>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</si>
  <si>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</si>
  <si>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</si>
  <si>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</si>
  <si>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</si>
  <si>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</si>
  <si>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</si>
  <si>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</si>
  <si>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</si>
  <si>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</si>
  <si>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</si>
  <si>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</si>
  <si>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</si>
  <si>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</si>
  <si>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</si>
  <si>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</si>
  <si>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</si>
  <si>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</si>
  <si>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</si>
  <si>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</si>
  <si>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</si>
  <si>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</si>
  <si>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</si>
  <si>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</si>
  <si>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</si>
  <si>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</si>
  <si>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</si>
  <si>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</si>
  <si>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16MV/01</t>
  </si>
  <si>
    <t>193/POSL1/1</t>
  </si>
  <si>
    <t>vyúčtovateľ: Mgr. Macko</t>
  </si>
  <si>
    <t>16MV/02</t>
  </si>
  <si>
    <t>French Karate Federation</t>
  </si>
  <si>
    <t>(01) - výber a príprava športových talentov (SR a zahraničie, celý rok 2016)</t>
  </si>
  <si>
    <t>16FD/001</t>
  </si>
  <si>
    <t>16FD/009</t>
  </si>
  <si>
    <t>Interfly Travel Service s.r.o.</t>
  </si>
  <si>
    <t>16FD/011</t>
  </si>
  <si>
    <t>European Karate Federation</t>
  </si>
  <si>
    <t>16MV/03</t>
  </si>
  <si>
    <t>Ing. Daniel Líška</t>
  </si>
  <si>
    <t>akcia: Karate 1/Premier League Open de Paris 2016                          termín: 22.-24-1-2016, Paríž  štartovné (12 osôb)</t>
  </si>
  <si>
    <t>akcia: Majstrovstvá Európy juniorov a kadetov                                          termín: 1.-8.2.2016, Cyprus ubytovanie s polpenziou  44 osôb</t>
  </si>
  <si>
    <t>akcia: Majstrovstvá Európy juniorov a kadetov                                          termín: 1.-8.2.2016, Cyprus                   letenky  44 osôb</t>
  </si>
  <si>
    <t xml:space="preserve">akcia: Majstrovstvá Európy juniorov a kadetov                                                termín: 1.-8.2.2016, Cyprus             štartovné </t>
  </si>
  <si>
    <t>akcia: Majstrovstvá Európy juniorov a kadetov                                            termín: 1.-8.2.2016, Cyprus                  zmena letenky, skupinový check in</t>
  </si>
  <si>
    <t>FD/007</t>
  </si>
  <si>
    <t>MT-Tour, s.r.o.</t>
  </si>
  <si>
    <t>FD/012</t>
  </si>
  <si>
    <t>ubytovanie - repre sústredenie 2.-5.1.2016 /9 trénerov/</t>
  </si>
  <si>
    <t>SPORT RECORD, s.r.o.</t>
  </si>
  <si>
    <t>FD/013</t>
  </si>
  <si>
    <t>Telovýchovná jednota RAPID</t>
  </si>
  <si>
    <t>FD/017</t>
  </si>
  <si>
    <t>Lenka Sroková</t>
  </si>
  <si>
    <t>FD/023</t>
  </si>
  <si>
    <t>BudgetAir.com</t>
  </si>
  <si>
    <t>M2</t>
  </si>
  <si>
    <t>I1603</t>
  </si>
  <si>
    <t>akcia: Veľká cena Slovenska   termín: 27.-28.2.2016, Bratislava           DVP 54 osôb /rozhodcovia/, ubytovanie, cestovné</t>
  </si>
  <si>
    <t>vyúčtovateľ: Mgr.Koteková</t>
  </si>
  <si>
    <t>FD/035</t>
  </si>
  <si>
    <t>prenájom haly - VC Slovenska (27.-28.2.2016)</t>
  </si>
  <si>
    <t>INTER-SC, spol. s r.o.</t>
  </si>
  <si>
    <t>16MV/04</t>
  </si>
  <si>
    <t>E-1006</t>
  </si>
  <si>
    <t>16MV/05</t>
  </si>
  <si>
    <t>akcia: Slovenský pohár žiakov, 1.kolo termín: 13.2.2016, Prievidza     DVP - 35 osôb /rozhodcovia/, cestovné, ubytovanie</t>
  </si>
  <si>
    <t>vyúčtovateľ: Leopold Roman</t>
  </si>
  <si>
    <t>FD/024</t>
  </si>
  <si>
    <t>preprava: BA-Samobor a späť</t>
  </si>
  <si>
    <t>akcia: 1.Premier League                    termín: 22.-24.1.2016, Paríž      letenky + ubytovanie (3 osoby)</t>
  </si>
  <si>
    <t>akcia: K1 Premier League                   Termín: 9.-10.4.2016, Dubaj           letenky - 2 ks</t>
  </si>
  <si>
    <t>B2</t>
  </si>
  <si>
    <t>akcia: K1 Premier League                   Termín: 9.-10.4.2016, Dubaj           ubytovanie - 2 osoby</t>
  </si>
  <si>
    <t>EMIRATES OASIS TOURISM LLC</t>
  </si>
  <si>
    <t>FD/037</t>
  </si>
  <si>
    <t>tlmočenie - VC Slovenska (27.-28.2.2016)</t>
  </si>
  <si>
    <t>PORTER, s.r.o.</t>
  </si>
  <si>
    <t>FD/034</t>
  </si>
  <si>
    <t>prenájom scoreboardov - VC Slovenska (27.-28.2.2016)</t>
  </si>
  <si>
    <t>VUKABU</t>
  </si>
  <si>
    <t>FD/033</t>
  </si>
  <si>
    <t>preprava - VC Slovenska (27.-28-2-2016)</t>
  </si>
  <si>
    <t>Igor Matolek - IM Trans</t>
  </si>
  <si>
    <t>FD/043</t>
  </si>
  <si>
    <t>Róbert Kucmen</t>
  </si>
  <si>
    <t>FD/044</t>
  </si>
  <si>
    <t>Michal Tankovič TANKER</t>
  </si>
  <si>
    <t>16MV/06</t>
  </si>
  <si>
    <t>RE-01-3223</t>
  </si>
  <si>
    <t>16MV/07</t>
  </si>
  <si>
    <t>licencia coacha (300 CHF)</t>
  </si>
  <si>
    <t>sportdata GmbH &amp; Co KG, Wien</t>
  </si>
  <si>
    <t>FD/050</t>
  </si>
  <si>
    <t>ochranná známka</t>
  </si>
  <si>
    <t>ÚRAD PRIEMYSELNÉHO VLATNÍCTVA SLOVENSKEJ REPUBLIKY</t>
  </si>
  <si>
    <t>FD/042</t>
  </si>
  <si>
    <t>FD/046</t>
  </si>
  <si>
    <t>CITY GASTRO s.r.o.</t>
  </si>
  <si>
    <t>FD/047</t>
  </si>
  <si>
    <t>ubytovanie - VC Slovenska (27.-28-2-2016)</t>
  </si>
  <si>
    <t>City Hotel Bratislava s.r.o.</t>
  </si>
  <si>
    <t>FD/045</t>
  </si>
  <si>
    <t>poháre - VC Slovenska (27.-28.2.2016)</t>
  </si>
  <si>
    <t>MAAD.sk, s.r.o.</t>
  </si>
  <si>
    <t>16MV/08</t>
  </si>
  <si>
    <t>B3</t>
  </si>
  <si>
    <t>E-2883</t>
  </si>
  <si>
    <t>členské 2016 - WKF (1 300 CHF)</t>
  </si>
  <si>
    <t>WORLD KARATE FEDERATION</t>
  </si>
  <si>
    <t>FD/057</t>
  </si>
  <si>
    <t>FD/027</t>
  </si>
  <si>
    <t>služby portálu www.sutazekarate.sk</t>
  </si>
  <si>
    <t>Mgr. Ľubomír Striežovský</t>
  </si>
  <si>
    <t>FD/028</t>
  </si>
  <si>
    <t>akcia: Slovenský pohár žiakov, 1.kolo termín: 13.2.2016, Prievidza                      prenájom scoreboardov</t>
  </si>
  <si>
    <t>FD/054</t>
  </si>
  <si>
    <t>akcia: Slovenský pohár žiakov, 2.kolo termín: 12.3.2016, Košice                      strava</t>
  </si>
  <si>
    <t>Stredná odborná škola železničná</t>
  </si>
  <si>
    <t>FD/055</t>
  </si>
  <si>
    <t>akcia: Slovenský pohár žiakov, 2.kolo termín: 12.3.2016, Košice                      prenájom športovej haly</t>
  </si>
  <si>
    <t>akcia: K1 Premier League                   Termín: 19.-20.3.2016, Rotterdam            ubytovanie - 33 osôb (3 tréneri, 28 pretekárov, 2 vodiči), štartovné, stravné</t>
  </si>
  <si>
    <t>akcia: Grand Prix Croatia 2016    termín: 16.-17.1.2016, Samobor     ubytovanie, štartovné, (45 osôb)</t>
  </si>
  <si>
    <t>MTZ - ME JaK Cyprus</t>
  </si>
  <si>
    <t xml:space="preserve">grafické práce </t>
  </si>
  <si>
    <t>návrh a výroba 7 ks prenosných boxov Couch</t>
  </si>
  <si>
    <t xml:space="preserve">akcia: K1 Premier League                   Termín: 12.-13.3.2016, Laško (Slovinsko)                              ubytovanie - 31 osôb (3 tréneri, 27 pretekárov, 1 vodič), štartovné, PHM </t>
  </si>
  <si>
    <t>návrh, spracovanie, tlač diplomu</t>
  </si>
  <si>
    <t xml:space="preserve">zabezpečenie stravy rozhodcovia, personál - VC Slovenska (27.-28-2-2016) </t>
  </si>
  <si>
    <t>Sportdata online registrácia - VC Slovenska (27.-28.2.2016)</t>
  </si>
  <si>
    <t>Kolumbus spol. s r.o.</t>
  </si>
  <si>
    <t>akcia: Majstrovstvá Európy juniorov a kadetov                                        Termín: 5.-7.2.2016, Cyprus   (stravné - obedy, miestna doprava, protest, 44 osôb)</t>
  </si>
  <si>
    <t>doprava BA-Schwechat (ME JaK, Cyprus) 44 osôb</t>
  </si>
  <si>
    <t>Mgr. Jarmila Koteková, karate@karate.sk</t>
  </si>
  <si>
    <t>FD/063</t>
  </si>
  <si>
    <t>Federation Francaise de Karaté &amp; Disciplines Associées</t>
  </si>
  <si>
    <t>FD/067</t>
  </si>
  <si>
    <t>preklad stnov z EN do SK</t>
  </si>
  <si>
    <t>FD/45B</t>
  </si>
  <si>
    <t>akcia: Veľká cena Slovenska   termín: 27.-28.2.2016, Bratislava           zdravotná starostlivosť</t>
  </si>
  <si>
    <t>Falck Záchranná a.s.</t>
  </si>
  <si>
    <t>OZ č. 16OZ003</t>
  </si>
  <si>
    <t>členské I.polrok KŠZ</t>
  </si>
  <si>
    <t>FD/065</t>
  </si>
  <si>
    <t>ROBEN-TRANS s.r.o.</t>
  </si>
  <si>
    <t>FD/074A</t>
  </si>
  <si>
    <t>Letecká agentúra Kolumbus spol. s r.o.</t>
  </si>
  <si>
    <t>FD/084</t>
  </si>
  <si>
    <t>akcia: ME seniorov                  Termín: 5.-8.5.2016, Montpellier, Francúzsko                                           1 ks letenka</t>
  </si>
  <si>
    <t>akcia: ME seniorov                  Termín: 5.-8.5.2016, Montpellier, Francúzsko                                    štartovné</t>
  </si>
  <si>
    <t>M3</t>
  </si>
  <si>
    <t>akcia: Slovenský pohár žiakov, 2.kolo termín: 12.3.2016, Košice                      DVP 33 osôb + cest. náhrady</t>
  </si>
  <si>
    <t>FD/073</t>
  </si>
  <si>
    <t>TJ Spartak Myjava</t>
  </si>
  <si>
    <r>
      <t>akcia: ME seniorov                  Termín: 5.-8.5.2016, Montpellier, Francúzsko                               ubytovanie, strava -</t>
    </r>
    <r>
      <rPr>
        <b/>
        <sz val="10"/>
        <color rgb="FFFF0000"/>
        <rFont val="Arial"/>
        <family val="2"/>
        <charset val="238"/>
      </rPr>
      <t xml:space="preserve"> </t>
    </r>
    <r>
      <rPr>
        <sz val="10"/>
        <rFont val="Arial"/>
        <family val="2"/>
        <charset val="238"/>
      </rPr>
      <t>počet osôb 26 (5 tréneri, 16 pretekárov, 3 rozhodcovia, 2 vodiči )</t>
    </r>
  </si>
  <si>
    <t>akcia: K1 Premier League                   Termín: 19.-20.3.2016, Rotterdam                preprava</t>
  </si>
  <si>
    <t>FD/030A</t>
  </si>
  <si>
    <t xml:space="preserve">trénerské služby </t>
  </si>
  <si>
    <t>Karate klub Katsudo Sabinov</t>
  </si>
  <si>
    <t>FD/032A</t>
  </si>
  <si>
    <t>akcia: Veľká cena Slovenska                              termín: 27.-28.2.2016, Bratislava                             medaile</t>
  </si>
  <si>
    <t>VIVA TRADE, s.ro.</t>
  </si>
  <si>
    <t>FD/082</t>
  </si>
  <si>
    <t>Freibus SLOVAKIA, s.r.o.</t>
  </si>
  <si>
    <t>M4</t>
  </si>
  <si>
    <t>16MV/14</t>
  </si>
  <si>
    <t>služby - SP Prievidza, Grand Prix Slovakia</t>
  </si>
  <si>
    <t>Miloš Dobda - MIDO</t>
  </si>
  <si>
    <t>FD/090</t>
  </si>
  <si>
    <t>akcia: K1 Premier League Termín: 19.-22-5-2016, Maroko                                        ubytovanie (2 osoby)</t>
  </si>
  <si>
    <t>Federation Royale Marocaine De Karate</t>
  </si>
  <si>
    <t>FD/099</t>
  </si>
  <si>
    <t>Letecká agentúra SKYTRAVEL s.r.o.</t>
  </si>
  <si>
    <t>16MV/15</t>
  </si>
  <si>
    <t>akcia: K1 Premier League Termín: 19.-22-5-2016, Maroko                                        štartovné</t>
  </si>
  <si>
    <t>Siége des Fédérations, Rabat - Maroc</t>
  </si>
  <si>
    <t>FD/100</t>
  </si>
  <si>
    <t>Turkish karate Federation</t>
  </si>
  <si>
    <t>FD/092</t>
  </si>
  <si>
    <t>box na časomiery</t>
  </si>
  <si>
    <t>DREVEKO, spol. s r.o.</t>
  </si>
  <si>
    <t>FD/091</t>
  </si>
  <si>
    <t>Travelgenio SL</t>
  </si>
  <si>
    <t>FD/103</t>
  </si>
  <si>
    <t>FD/102</t>
  </si>
  <si>
    <t>FD/085A</t>
  </si>
  <si>
    <t>FD/074B</t>
  </si>
  <si>
    <t>KEPONS CONSULTING s.r.o.</t>
  </si>
  <si>
    <t>FD/106</t>
  </si>
  <si>
    <t>akcia: K1 Premier League                Termín: 15.-17.4.2016, Salzburg                                            doprava</t>
  </si>
  <si>
    <t>akcia: M_SR seniorov                           termín: 2.4.2016, Žilina                     DVP /33 osôb/, cestovné</t>
  </si>
  <si>
    <t>FD/066</t>
  </si>
  <si>
    <t>VIVA TRADE, s.r.o.</t>
  </si>
  <si>
    <t>FD/072</t>
  </si>
  <si>
    <t>FD/048A</t>
  </si>
  <si>
    <t>Športová škola karate Prievidza</t>
  </si>
  <si>
    <t>FD/049A</t>
  </si>
  <si>
    <t>ubytovanie - reprezentačné sústredenie juniorov a kadetov</t>
  </si>
  <si>
    <t>FD/075</t>
  </si>
  <si>
    <t>akcia: Slovenský pohár žiakov, 3.kolo                                       termín: 9.4.2016, Myjava                      prenájom športovej haly</t>
  </si>
  <si>
    <t>akcia: Slovenský pohár žiakov, 3.kolo                                      termín: 9.4.2016, Myjava                      medaile</t>
  </si>
  <si>
    <t>akcia: Slovenský pohár žiakov, 3.kolo                                              termín: 9.4.2016, Myjava                      medaile</t>
  </si>
  <si>
    <t>akcia: Slovenský pohár žiakov, 1.kolo                                                         termín: 13.2.2016, Prievidza                      usporiadateľ</t>
  </si>
  <si>
    <t>akcia: Slovenský pohár žiakov, 3.kolo                                      termín: 9.4.2016, Myjava                      DVP 33 osôb, cestovné</t>
  </si>
  <si>
    <t>akcia: Slovenský pohár žiakov, 3.kolo                                          termín: 9.4.2016, Myjava                      usporiadateľ</t>
  </si>
  <si>
    <t>VÚB0060068</t>
  </si>
  <si>
    <t>poplatok coach - Kleman Tomáš /200 CHF/</t>
  </si>
  <si>
    <r>
      <t xml:space="preserve">akcia: ME regiónov                       Termín: </t>
    </r>
    <r>
      <rPr>
        <sz val="11"/>
        <rFont val="Calibri"/>
        <family val="2"/>
        <charset val="238"/>
        <scheme val="minor"/>
      </rPr>
      <t>4.-5.6.2016</t>
    </r>
    <r>
      <rPr>
        <sz val="10"/>
        <rFont val="Arial"/>
        <family val="2"/>
        <charset val="238"/>
      </rPr>
      <t>,Turecko                                        11 ks letenky</t>
    </r>
  </si>
  <si>
    <r>
      <t xml:space="preserve">akcia: ME regiónov                         Termín: </t>
    </r>
    <r>
      <rPr>
        <sz val="11"/>
        <rFont val="Calibri"/>
        <family val="2"/>
        <charset val="238"/>
        <scheme val="minor"/>
      </rPr>
      <t>4.-5.6.2016</t>
    </r>
    <r>
      <rPr>
        <sz val="10"/>
        <rFont val="Arial"/>
        <family val="2"/>
        <charset val="238"/>
      </rPr>
      <t>,Turecko                                        ubytovanie - 11 osôb</t>
    </r>
  </si>
  <si>
    <r>
      <t xml:space="preserve">akcia: ME regiónov                       Termín: </t>
    </r>
    <r>
      <rPr>
        <sz val="11"/>
        <rFont val="Calibri"/>
        <family val="2"/>
        <charset val="238"/>
        <scheme val="minor"/>
      </rPr>
      <t>4.-5.6.2016</t>
    </r>
    <r>
      <rPr>
        <sz val="10"/>
        <rFont val="Arial"/>
        <family val="2"/>
        <charset val="238"/>
      </rPr>
      <t>,Turecko                                        zmena letenky</t>
    </r>
  </si>
  <si>
    <t>akcia: K1 Premier League Termín: 19.-22.5.2016, Maroko                                        letenky (2 osoby)</t>
  </si>
  <si>
    <r>
      <t xml:space="preserve">akcia: ME regiónov                        Termín: </t>
    </r>
    <r>
      <rPr>
        <sz val="11"/>
        <rFont val="Calibri"/>
        <family val="2"/>
        <charset val="238"/>
        <scheme val="minor"/>
      </rPr>
      <t>4.-5.6.2016</t>
    </r>
    <r>
      <rPr>
        <sz val="10"/>
        <rFont val="Arial"/>
        <family val="2"/>
        <charset val="238"/>
      </rPr>
      <t>,Turecko                                        zmena letenky</t>
    </r>
  </si>
  <si>
    <t>M5</t>
  </si>
  <si>
    <t>akcia: M-SR žiakov termín: 14.5.2016, Poprad                      DVP 44 osôb, cestovné</t>
  </si>
  <si>
    <t>FD/098</t>
  </si>
  <si>
    <t>akcia: M-SR žiakov termín: 14.5.2016, Poprad                      doprava</t>
  </si>
  <si>
    <t>FD/55A</t>
  </si>
  <si>
    <t>medaile, poháre - M-SR seniorov</t>
  </si>
  <si>
    <t>Martin Adamčík - MAAD</t>
  </si>
  <si>
    <t>16OZ004</t>
  </si>
  <si>
    <t xml:space="preserve"> členské KŠZ - II.polrok 2016</t>
  </si>
  <si>
    <t>FD/117</t>
  </si>
  <si>
    <t>FD/115</t>
  </si>
  <si>
    <t>akcia: Európske univerzitné hry             Termín: 11.-15.7.2016         účast.poplatok - 25 osôb</t>
  </si>
  <si>
    <t>Hrvatski akademiski sportski savez</t>
  </si>
  <si>
    <t>16MV/16</t>
  </si>
  <si>
    <t>21/EF/2016</t>
  </si>
  <si>
    <t>EUSA - European University Sports Association</t>
  </si>
  <si>
    <t>16MV/17</t>
  </si>
  <si>
    <t>KE1S4N</t>
  </si>
  <si>
    <t>GOTOGATE</t>
  </si>
  <si>
    <t>akcia: K1 Premier League                  Termín: 17.-18.9.2016, Fortaleza, Brazília                                        letenky (3 osoby)</t>
  </si>
  <si>
    <t>FD/093A</t>
  </si>
  <si>
    <t>akcia: M-SR žiakov termín: 14.5.2016, Poprad                      medaile, poháre</t>
  </si>
  <si>
    <t>FD/128</t>
  </si>
  <si>
    <t>grafické práce - športová súprava</t>
  </si>
  <si>
    <t>ATEX Sportswear SK, s.r.o.</t>
  </si>
  <si>
    <t>FD/126</t>
  </si>
  <si>
    <t>preklad z SK do EN</t>
  </si>
  <si>
    <t>FD/107A</t>
  </si>
  <si>
    <t>RENAR Slovakia, s.r.o.</t>
  </si>
  <si>
    <t>FD/129</t>
  </si>
  <si>
    <t>16MV/19</t>
  </si>
  <si>
    <t>2QSL2U</t>
  </si>
  <si>
    <t>Gotagate</t>
  </si>
  <si>
    <t>FD/071</t>
  </si>
  <si>
    <t>L + L autobusová dorpava s.r.o.</t>
  </si>
  <si>
    <t>FD/140</t>
  </si>
  <si>
    <t>NIRA TOURISM</t>
  </si>
  <si>
    <t>FD/137</t>
  </si>
  <si>
    <t>vzdelávanie trénerov/rozhodcov I.kv.stupňa</t>
  </si>
  <si>
    <t>Univerzita Komenského v Bratislave</t>
  </si>
  <si>
    <t>FD/104A</t>
  </si>
  <si>
    <t>akcia: M-SR žiakov termín: 14.5.2016, Poprad                      usporiadateľ</t>
  </si>
  <si>
    <t>Karate klub Shihan Poprad</t>
  </si>
  <si>
    <t>akcia: Akademické MS                   Termín: 9.-13.8.2016,Braga, Porgutalsko                                       14 ks leteniek</t>
  </si>
  <si>
    <t>akcia: Európske univerzitné hry             Termín: 11.-15.7.2016           štartovné - 25 osôb</t>
  </si>
  <si>
    <t>16MV/20</t>
  </si>
  <si>
    <t>FD/126A</t>
  </si>
  <si>
    <t>preprava: Európske univerzitné hry, Zahreb</t>
  </si>
  <si>
    <t>FD/144</t>
  </si>
  <si>
    <t>ubytovanie - MS seniorov /Líška/</t>
  </si>
  <si>
    <t>OO Touristik</t>
  </si>
  <si>
    <t>FD/139</t>
  </si>
  <si>
    <t>preprava BA-Swechat-BA/ AMS Portugalsko</t>
  </si>
  <si>
    <t>BRUTON s.r.o.</t>
  </si>
  <si>
    <t>16MV/21</t>
  </si>
  <si>
    <t>3829/POSL1/1</t>
  </si>
  <si>
    <t>Sunčana Staza Zagreb d.o.o.</t>
  </si>
  <si>
    <t>16MV/22</t>
  </si>
  <si>
    <t>Bristol Jangada Fortaleza Hotel</t>
  </si>
  <si>
    <t>16MV/23</t>
  </si>
  <si>
    <t>Hotel Nevada</t>
  </si>
  <si>
    <t>FD/153</t>
  </si>
  <si>
    <t>M.S.T.T. spol. s r.o.</t>
  </si>
  <si>
    <t>FD/108A</t>
  </si>
  <si>
    <t>grafické práce a tlač diplomov</t>
  </si>
  <si>
    <t>Method Design Studio</t>
  </si>
  <si>
    <t>(03) - športovec Imrich Dominik (za výsledok: 3. m. na MEJ)</t>
  </si>
  <si>
    <t>Dominik Imrich</t>
  </si>
  <si>
    <t>Matúš Lieskovský</t>
  </si>
  <si>
    <t>Dorota Balciarová</t>
  </si>
  <si>
    <t>Peter Fabián</t>
  </si>
  <si>
    <t>Brázdová, Merašická, Bačíková</t>
  </si>
  <si>
    <t>Ing. Ján Longa</t>
  </si>
  <si>
    <t>Klaudia Referovičová</t>
  </si>
  <si>
    <t>Mgr. Dušana Čierna</t>
  </si>
  <si>
    <t>Klaudio Farmadín</t>
  </si>
  <si>
    <t>Mgr. Jaroslav Javorský</t>
  </si>
  <si>
    <t xml:space="preserve">ocenenie športovca </t>
  </si>
  <si>
    <t>(03) - športovec Lieskovský Matúš (za výsledok: 3. m. na ME 20)</t>
  </si>
  <si>
    <t>(03) - športovec Balciarová Dorota (za výsledok: 2. m. na ME 20)</t>
  </si>
  <si>
    <t>(03) - športovci Brázdová Ema, Merašická Nikoleta, Bačíková Ľudmila (za výsledok: 3. m. na MEJ)</t>
  </si>
  <si>
    <t>(03) - športovec Fabián Peter (za výsledok: 2. m. na ME 20)</t>
  </si>
  <si>
    <t>(03) - tréner Longa Ján (za výsledok športovca: 3. m. MEJ - Matúš Lieskovský (kumite do 75 kg))</t>
  </si>
  <si>
    <t>(03) - tréner Referovičová Klaudia (za výsledok športovca: 2. m. ME 20 - Peter Fabián (kata))</t>
  </si>
  <si>
    <t>(03) - tréner Čierna Dušana (za výsledok športovca: 3. m. MEJ - Ema Brázdová, Ľudmila Bačíková, Nikoleta Merašická (kata družstvo))</t>
  </si>
  <si>
    <t>(03) - tréner Farmadín Klaudio (za výsledok športovca: 2. m. MEJ - Ina Macejková (kumite do 48 kg))</t>
  </si>
  <si>
    <t>(03) - tréner Javorský Jaroslav (za výsledok športovca: 3. m. MEJ - Dominik Imrich (kumite do 55 kg))</t>
  </si>
  <si>
    <t>ocenenie trénera</t>
  </si>
  <si>
    <t>16MV/24</t>
  </si>
  <si>
    <t>Mr.Kinjo in Makishi</t>
  </si>
  <si>
    <t>16MV/25</t>
  </si>
  <si>
    <r>
      <t>akcia: K1 Premier League             Termín:</t>
    </r>
    <r>
      <rPr>
        <sz val="10"/>
        <color rgb="FFFF0000"/>
        <rFont val="Arial"/>
        <family val="2"/>
        <charset val="238"/>
      </rPr>
      <t xml:space="preserve"> </t>
    </r>
    <r>
      <rPr>
        <sz val="10"/>
        <rFont val="Arial"/>
        <family val="2"/>
        <charset val="238"/>
      </rPr>
      <t>1.-2.10.2016, Okinawa                               štartovné-  7 osôb</t>
    </r>
  </si>
  <si>
    <t>JAPAN KARATEDO FEDERATION</t>
  </si>
  <si>
    <t>16MV/26</t>
  </si>
  <si>
    <t>vyúčtovateľ: Mgr. Peter Macko, PhD.</t>
  </si>
  <si>
    <t>FD/156</t>
  </si>
  <si>
    <r>
      <t>akcia: MS seniorov                        Termín:</t>
    </r>
    <r>
      <rPr>
        <sz val="10"/>
        <color rgb="FFFF0000"/>
        <rFont val="Arial"/>
        <family val="2"/>
        <charset val="238"/>
      </rPr>
      <t xml:space="preserve"> </t>
    </r>
    <r>
      <rPr>
        <sz val="10"/>
        <rFont val="Arial"/>
        <family val="2"/>
        <charset val="238"/>
      </rPr>
      <t>24.-30.10.16,</t>
    </r>
    <r>
      <rPr>
        <sz val="10"/>
        <color rgb="FFFF0000"/>
        <rFont val="Arial"/>
        <family val="2"/>
        <charset val="238"/>
      </rPr>
      <t xml:space="preserve"> </t>
    </r>
    <r>
      <rPr>
        <sz val="10"/>
        <rFont val="Arial"/>
        <family val="2"/>
        <charset val="238"/>
      </rPr>
      <t>Linz                        ubytovanie -  24 osôb</t>
    </r>
  </si>
  <si>
    <t>VÚB0100021</t>
  </si>
  <si>
    <r>
      <t>akcia: MS seniorov                        Termín:</t>
    </r>
    <r>
      <rPr>
        <sz val="10"/>
        <color rgb="FFFF0000"/>
        <rFont val="Arial"/>
        <family val="2"/>
        <charset val="238"/>
      </rPr>
      <t xml:space="preserve"> </t>
    </r>
    <r>
      <rPr>
        <sz val="10"/>
        <rFont val="Arial"/>
        <family val="2"/>
        <charset val="238"/>
      </rPr>
      <t>24.-30.10.16,</t>
    </r>
    <r>
      <rPr>
        <sz val="10"/>
        <color rgb="FFFF0000"/>
        <rFont val="Arial"/>
        <family val="2"/>
        <charset val="238"/>
      </rPr>
      <t xml:space="preserve"> </t>
    </r>
    <r>
      <rPr>
        <sz val="10"/>
        <rFont val="Arial"/>
        <family val="2"/>
        <charset val="238"/>
      </rPr>
      <t>Linz                        štartovné 1760 CHF</t>
    </r>
  </si>
  <si>
    <t>FD/163</t>
  </si>
  <si>
    <r>
      <t>akcia: MS seniorov                        Termín:</t>
    </r>
    <r>
      <rPr>
        <sz val="10"/>
        <color rgb="FFFF0000"/>
        <rFont val="Arial"/>
        <family val="2"/>
        <charset val="238"/>
      </rPr>
      <t xml:space="preserve"> </t>
    </r>
    <r>
      <rPr>
        <sz val="10"/>
        <rFont val="Arial"/>
        <family val="2"/>
        <charset val="238"/>
      </rPr>
      <t>24.-30.10.16,</t>
    </r>
    <r>
      <rPr>
        <sz val="10"/>
        <color rgb="FFFF0000"/>
        <rFont val="Arial"/>
        <family val="2"/>
        <charset val="238"/>
      </rPr>
      <t xml:space="preserve"> </t>
    </r>
    <r>
      <rPr>
        <sz val="10"/>
        <rFont val="Arial"/>
        <family val="2"/>
        <charset val="238"/>
      </rPr>
      <t xml:space="preserve">Linz                        ubytovanie   </t>
    </r>
  </si>
  <si>
    <t>FD/167</t>
  </si>
  <si>
    <t>vyšitie znakov</t>
  </si>
  <si>
    <t>Alena Kuzmová - SAMSON</t>
  </si>
  <si>
    <t>16MV/27</t>
  </si>
  <si>
    <t>25/16</t>
  </si>
  <si>
    <t>akcia: Croatia Open termín: 1.10.2016, Chorvátsko                  ubytovanie, štartovné - 89 osôb</t>
  </si>
  <si>
    <t>Karate klub TAD RIJEKA</t>
  </si>
  <si>
    <t>16MV/28</t>
  </si>
  <si>
    <t>0015/2016</t>
  </si>
  <si>
    <t>Magyar Karate Szakszovetség</t>
  </si>
  <si>
    <t>16MV/29</t>
  </si>
  <si>
    <t>Profi Hypo, s.r.o.</t>
  </si>
  <si>
    <t>FD/052</t>
  </si>
  <si>
    <t>akcia: Slovenský pohár žiakov, 2.kolo termín: 12.3.2016, Košice                      usporiadateľ</t>
  </si>
  <si>
    <t>Východoslovenská únia karate a iných bojových umení</t>
  </si>
  <si>
    <t>FD/157</t>
  </si>
  <si>
    <t>trénerské služby 1-3/2016</t>
  </si>
  <si>
    <t>Tomáš Kleman</t>
  </si>
  <si>
    <t>M10</t>
  </si>
  <si>
    <t>akcia: Slovenský pohár kadetov, 1.kolo                                               termín: 22.10.2016, Sabinov                      športovo-tech.komisia</t>
  </si>
  <si>
    <t>akcia: Slovenský pohár kadetov, 1.kolo                                           termín: 22.10.2016, Sabinov                      DVP 26 osôb + cest. náhrady</t>
  </si>
  <si>
    <t>Ina Macejková</t>
  </si>
  <si>
    <t>Ingrida Suchánková</t>
  </si>
  <si>
    <t>(03) - športovec Macejková Ina (za výsledok: 2. m. na MEJ)</t>
  </si>
  <si>
    <t>(03) - športovec Suchánková Ingrida (za výsledok: 3. m. na ME)</t>
  </si>
  <si>
    <r>
      <t xml:space="preserve">akcia: ME regiónov                    Termín: </t>
    </r>
    <r>
      <rPr>
        <sz val="11"/>
        <rFont val="Calibri"/>
        <family val="2"/>
        <charset val="238"/>
        <scheme val="minor"/>
      </rPr>
      <t>4.-5.6.2016</t>
    </r>
    <r>
      <rPr>
        <sz val="10"/>
        <rFont val="Arial"/>
        <family val="2"/>
        <charset val="238"/>
      </rPr>
      <t xml:space="preserve">,Turecko                                        štartovné </t>
    </r>
  </si>
  <si>
    <t>akcia: ME seniorov                  Termín: 5.-8.5.2016, Montpellier, Francúzsko                                    preprava (24 osôb)</t>
  </si>
  <si>
    <t>akcia: K1 Premier League             Termín: 3.-4.9.2106, Istanbul                                    Letenky 3 ks</t>
  </si>
  <si>
    <t>akcia: K1 Premier League             Termín: 1.-2.10.2016, Okinawa                                    Letenky 3 ks</t>
  </si>
  <si>
    <t>akcia:                                           termín: 11.-12.3.2016, Laško                     preprava (30 osôb)</t>
  </si>
  <si>
    <t>akcia: K1 Premier League             Termín: 3.4.9.2016, Istanbul                                    ubytovanie 3 osoby</t>
  </si>
  <si>
    <t>akcia: K1 Premier League             Termín: 3.-.4.9.2016, Istanbul                                    štartovné, taxi - (3 osoby)</t>
  </si>
  <si>
    <t>akcia: Zagreb karate cup             Termín: 10.9.2016, Zagreb                          štartovné, ubytovanie -  82 osôb</t>
  </si>
  <si>
    <t>akcia: K1 Premier League             Termín: 17.-18.9.2016, Brazília                                 štartovné, ubytovanie -  (3 osoby)</t>
  </si>
  <si>
    <t>akcia: K1 Premier League             Termín:23.-25.92016, Hambrug                          štartovné, ubytovanie -  21 osôb</t>
  </si>
  <si>
    <t>akcia: MS seniorov              Termín: 24.-30.10.2016, Linz, Rakúsko                          ubytovanie 25 osôb</t>
  </si>
  <si>
    <r>
      <t>akcia: K1 Premier League             Termín:</t>
    </r>
    <r>
      <rPr>
        <sz val="10"/>
        <color rgb="FFFF0000"/>
        <rFont val="Arial"/>
        <family val="2"/>
        <charset val="238"/>
      </rPr>
      <t xml:space="preserve"> </t>
    </r>
    <r>
      <rPr>
        <sz val="10"/>
        <rFont val="Arial"/>
        <family val="2"/>
        <charset val="238"/>
      </rPr>
      <t>1.-2.10.2016, Okinawa                               ubytovanie, transfery-  2 osoby</t>
    </r>
  </si>
  <si>
    <r>
      <t>akcia: Slavonski Brod             Termín:</t>
    </r>
    <r>
      <rPr>
        <sz val="10"/>
        <color rgb="FFFF0000"/>
        <rFont val="Arial"/>
        <family val="2"/>
        <charset val="238"/>
      </rPr>
      <t xml:space="preserve"> </t>
    </r>
    <r>
      <rPr>
        <sz val="10"/>
        <rFont val="Arial"/>
        <family val="2"/>
        <charset val="238"/>
      </rPr>
      <t>24.9.2016                        PHM, dial.známka</t>
    </r>
  </si>
  <si>
    <r>
      <t>akcia: Zagreb karate cup             Termín: 10.9.2016,</t>
    </r>
    <r>
      <rPr>
        <sz val="10"/>
        <color rgb="FFFF0000"/>
        <rFont val="Arial"/>
        <family val="2"/>
        <charset val="238"/>
      </rPr>
      <t xml:space="preserve"> </t>
    </r>
    <r>
      <rPr>
        <sz val="10"/>
        <rFont val="Arial"/>
        <family val="2"/>
        <charset val="238"/>
      </rPr>
      <t>Zagreb                          preprava</t>
    </r>
  </si>
  <si>
    <t xml:space="preserve">akcia: Hungarian Open termín: 16.10.2016, Maďarsko                štartovné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</si>
</sst>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
    <numFmt numFmtId="165" formatCode="dd/mm/yy;@"/>
    <numFmt numFmtId="166" formatCode="dd/mm/yyyy"/>
  </numFmts>
  <fonts count="57">
    <font>
      <sz val="10"/>
      <name val="Arial"/>
      <charset val="238"/>
    </font>
    <font>
      <sz val="11"/>
      <color theme="1"/>
      <name val="Calibri"/>
      <family val="2"/>
      <charset val="238"/>
      <scheme val="minor"/>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
      <b/>
      <sz val="10"/>
      <color rgb="FFFF0000"/>
      <name val="Arial"/>
      <family val="2"/>
      <charset val="238"/>
    </font>
    <font>
      <sz val="11"/>
      <name val="Calibri"/>
      <family val="2"/>
      <charset val="238"/>
      <scheme val="minor"/>
    </font>
    <font>
      <sz val="10"/>
      <name val="Arila"/>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7" borderId="0" applyNumberFormat="0" applyBorder="0" applyAlignment="0" applyProtection="0"/>
    <xf numFmtId="0" fontId="41" fillId="0" borderId="0"/>
    <xf numFmtId="0" fontId="4" fillId="0" borderId="0"/>
    <xf numFmtId="0" fontId="42" fillId="0" borderId="0"/>
    <xf numFmtId="0" fontId="5" fillId="0" borderId="0"/>
    <xf numFmtId="0" fontId="41" fillId="0" borderId="0"/>
    <xf numFmtId="0" fontId="4" fillId="18" borderId="5" applyNumberFormat="0" applyFon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7" borderId="8" applyNumberFormat="0" applyAlignment="0" applyProtection="0"/>
    <xf numFmtId="0" fontId="18" fillId="19" borderId="8" applyNumberFormat="0" applyAlignment="0" applyProtection="0"/>
    <xf numFmtId="0" fontId="19" fillId="19" borderId="9" applyNumberFormat="0" applyAlignment="0" applyProtection="0"/>
    <xf numFmtId="0" fontId="20" fillId="0" borderId="0" applyNumberFormat="0" applyFill="0" applyBorder="0" applyAlignment="0" applyProtection="0"/>
    <xf numFmtId="0" fontId="21" fillId="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3" borderId="0" applyNumberFormat="0" applyBorder="0" applyAlignment="0" applyProtection="0"/>
    <xf numFmtId="0" fontId="4" fillId="0" borderId="0"/>
    <xf numFmtId="0" fontId="1" fillId="0" borderId="0"/>
    <xf numFmtId="0" fontId="1" fillId="0" borderId="0"/>
  </cellStyleXfs>
  <cellXfs count="205">
    <xf numFmtId="0" fontId="0" fillId="0" borderId="0" xfId="0"/>
    <xf numFmtId="0" fontId="0" fillId="24" borderId="0" xfId="0" applyFill="1"/>
    <xf numFmtId="0" fontId="2" fillId="24" borderId="0" xfId="0" applyFont="1" applyFill="1"/>
    <xf numFmtId="0" fontId="27" fillId="24" borderId="0" xfId="0" applyFont="1" applyFill="1"/>
    <xf numFmtId="0" fontId="23"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4" fillId="24" borderId="0" xfId="0" applyFont="1" applyFill="1" applyProtection="1"/>
    <xf numFmtId="0" fontId="2" fillId="24" borderId="0" xfId="0" applyFont="1" applyFill="1" applyBorder="1" applyAlignment="1" applyProtection="1">
      <alignment vertical="top" wrapText="1"/>
      <protection locked="0"/>
    </xf>
    <xf numFmtId="14" fontId="2" fillId="24" borderId="0" xfId="0" applyNumberFormat="1" applyFont="1" applyFill="1" applyBorder="1" applyAlignment="1" applyProtection="1">
      <alignment vertical="top"/>
      <protection locked="0"/>
    </xf>
    <xf numFmtId="4" fontId="2" fillId="24" borderId="0" xfId="0" applyNumberFormat="1" applyFont="1" applyFill="1" applyBorder="1" applyAlignment="1" applyProtection="1">
      <alignment vertical="top"/>
      <protection locked="0"/>
    </xf>
    <xf numFmtId="0" fontId="2" fillId="25" borderId="0" xfId="0" applyFont="1" applyFill="1" applyProtection="1">
      <protection locked="0"/>
    </xf>
    <xf numFmtId="0" fontId="2" fillId="24" borderId="0" xfId="0" applyFont="1" applyFill="1" applyProtection="1">
      <protection locked="0"/>
    </xf>
    <xf numFmtId="4" fontId="2" fillId="24" borderId="0" xfId="0" applyNumberFormat="1" applyFont="1" applyFill="1" applyProtection="1">
      <protection locked="0"/>
    </xf>
    <xf numFmtId="0" fontId="27" fillId="24" borderId="0" xfId="0" applyFont="1" applyFill="1" applyProtection="1">
      <protection locked="0"/>
    </xf>
    <xf numFmtId="0" fontId="28" fillId="24" borderId="0" xfId="0" applyFont="1" applyFill="1" applyAlignment="1" applyProtection="1"/>
    <xf numFmtId="0" fontId="2" fillId="24" borderId="0" xfId="0" applyFont="1" applyFill="1" applyProtection="1"/>
    <xf numFmtId="0" fontId="25" fillId="24" borderId="0" xfId="0" applyFont="1" applyFill="1" applyAlignment="1" applyProtection="1">
      <alignment horizontal="center"/>
    </xf>
    <xf numFmtId="0" fontId="27" fillId="24" borderId="0" xfId="0" applyFont="1" applyFill="1" applyProtection="1"/>
    <xf numFmtId="0" fontId="3" fillId="24" borderId="0" xfId="0" applyFont="1" applyFill="1" applyAlignment="1" applyProtection="1">
      <alignment horizontal="right" vertical="center"/>
    </xf>
    <xf numFmtId="0" fontId="26" fillId="24" borderId="0" xfId="0" applyFont="1" applyFill="1" applyAlignment="1" applyProtection="1">
      <alignment horizontal="center"/>
    </xf>
    <xf numFmtId="0" fontId="23" fillId="26" borderId="10" xfId="0" applyFont="1" applyFill="1" applyBorder="1" applyAlignment="1" applyProtection="1">
      <alignment horizontal="center" vertical="center" wrapText="1"/>
    </xf>
    <xf numFmtId="4" fontId="23" fillId="26" borderId="10" xfId="0" applyNumberFormat="1" applyFont="1" applyFill="1" applyBorder="1" applyAlignment="1" applyProtection="1">
      <alignment horizontal="center" vertical="center" wrapText="1"/>
    </xf>
    <xf numFmtId="0" fontId="3" fillId="24" borderId="0" xfId="0" applyFont="1" applyFill="1" applyAlignment="1" applyProtection="1">
      <alignment horizontal="right"/>
    </xf>
    <xf numFmtId="4" fontId="2" fillId="24" borderId="0" xfId="0" applyNumberFormat="1" applyFont="1" applyFill="1" applyProtection="1"/>
    <xf numFmtId="49" fontId="2" fillId="24" borderId="10" xfId="0" applyNumberFormat="1" applyFont="1" applyFill="1" applyBorder="1" applyAlignment="1" applyProtection="1">
      <alignment horizontal="center" vertical="center"/>
    </xf>
    <xf numFmtId="0" fontId="2" fillId="24" borderId="10" xfId="0" applyFont="1" applyFill="1" applyBorder="1" applyAlignment="1" applyProtection="1">
      <alignment vertical="center"/>
    </xf>
    <xf numFmtId="4" fontId="2" fillId="24" borderId="10" xfId="0" applyNumberFormat="1" applyFont="1" applyFill="1" applyBorder="1" applyAlignment="1" applyProtection="1">
      <alignment vertical="center"/>
    </xf>
    <xf numFmtId="0" fontId="2" fillId="24" borderId="10" xfId="0" applyFont="1" applyFill="1" applyBorder="1" applyAlignment="1" applyProtection="1">
      <alignment vertical="top" wrapText="1"/>
    </xf>
    <xf numFmtId="4" fontId="2" fillId="24" borderId="10" xfId="0" applyNumberFormat="1" applyFont="1" applyFill="1" applyBorder="1" applyAlignment="1" applyProtection="1">
      <alignment vertical="top" wrapText="1"/>
    </xf>
    <xf numFmtId="0" fontId="23" fillId="0" borderId="0" xfId="0" applyFont="1" applyBorder="1" applyAlignment="1"/>
    <xf numFmtId="0" fontId="2" fillId="0" borderId="0" xfId="0" applyFont="1"/>
    <xf numFmtId="4" fontId="2" fillId="0" borderId="0" xfId="0" applyNumberFormat="1" applyFont="1"/>
    <xf numFmtId="0" fontId="2" fillId="0" borderId="0" xfId="0" applyFont="1" applyBorder="1" applyAlignment="1"/>
    <xf numFmtId="0" fontId="2" fillId="0" borderId="0" xfId="0" applyFont="1" applyFill="1" applyBorder="1" applyAlignment="1">
      <alignment vertical="top" wrapText="1"/>
    </xf>
    <xf numFmtId="0" fontId="23" fillId="0" borderId="0" xfId="0" applyFont="1" applyFill="1" applyBorder="1" applyAlignment="1">
      <alignment horizontal="center" vertical="top" wrapText="1"/>
    </xf>
    <xf numFmtId="0" fontId="2" fillId="0" borderId="0" xfId="0" applyFont="1" applyFill="1" applyBorder="1" applyAlignment="1">
      <alignment vertical="top"/>
    </xf>
    <xf numFmtId="0" fontId="2" fillId="0" borderId="0" xfId="0" applyFont="1" applyBorder="1" applyAlignment="1">
      <alignment vertical="top" wrapText="1"/>
    </xf>
    <xf numFmtId="0" fontId="4" fillId="24" borderId="0" xfId="0" applyFont="1" applyFill="1" applyAlignment="1" applyProtection="1">
      <alignment horizontal="left"/>
    </xf>
    <xf numFmtId="4" fontId="2" fillId="24" borderId="0" xfId="0" applyNumberFormat="1" applyFont="1" applyFill="1" applyAlignment="1" applyProtection="1">
      <alignment wrapText="1"/>
    </xf>
    <xf numFmtId="3" fontId="4" fillId="24" borderId="0" xfId="0" applyNumberFormat="1" applyFont="1" applyFill="1" applyProtection="1"/>
    <xf numFmtId="0" fontId="2" fillId="27" borderId="0" xfId="0" applyNumberFormat="1" applyFont="1" applyFill="1" applyProtection="1">
      <protection locked="0"/>
    </xf>
    <xf numFmtId="0" fontId="2" fillId="24" borderId="0" xfId="0" applyNumberFormat="1" applyFont="1" applyFill="1" applyProtection="1">
      <protection locked="0"/>
    </xf>
    <xf numFmtId="0" fontId="25" fillId="24" borderId="0" xfId="0" applyNumberFormat="1" applyFont="1" applyFill="1" applyAlignment="1" applyProtection="1">
      <alignment horizontal="center"/>
    </xf>
    <xf numFmtId="0" fontId="26" fillId="24" borderId="0" xfId="0" applyNumberFormat="1" applyFont="1" applyFill="1" applyAlignment="1" applyProtection="1">
      <alignment horizontal="center"/>
      <protection locked="0"/>
    </xf>
    <xf numFmtId="0" fontId="26" fillId="24" borderId="0" xfId="0" applyNumberFormat="1" applyFont="1" applyFill="1" applyAlignment="1" applyProtection="1">
      <alignment horizontal="center"/>
    </xf>
    <xf numFmtId="0" fontId="0" fillId="24" borderId="0" xfId="0" applyNumberFormat="1" applyFill="1" applyProtection="1"/>
    <xf numFmtId="0" fontId="23" fillId="26" borderId="10" xfId="0" applyNumberFormat="1" applyFont="1" applyFill="1" applyBorder="1" applyAlignment="1" applyProtection="1">
      <alignment horizontal="center" vertical="center" wrapText="1"/>
    </xf>
    <xf numFmtId="0" fontId="2" fillId="24" borderId="0" xfId="0" applyNumberFormat="1" applyFont="1" applyFill="1" applyBorder="1" applyAlignment="1" applyProtection="1">
      <alignment vertical="top"/>
      <protection locked="0"/>
    </xf>
    <xf numFmtId="0" fontId="2" fillId="24" borderId="0" xfId="0" applyNumberFormat="1" applyFont="1" applyFill="1" applyAlignment="1" applyProtection="1">
      <alignment wrapText="1"/>
      <protection locked="0"/>
    </xf>
    <xf numFmtId="49" fontId="2" fillId="24" borderId="0" xfId="0" applyNumberFormat="1" applyFont="1" applyFill="1" applyBorder="1" applyAlignment="1" applyProtection="1">
      <alignment vertical="top" wrapText="1"/>
      <protection locked="0"/>
    </xf>
    <xf numFmtId="0" fontId="43" fillId="28" borderId="0" xfId="0" applyFont="1" applyFill="1" applyAlignment="1" applyProtection="1">
      <alignment horizontal="center"/>
    </xf>
    <xf numFmtId="4" fontId="4" fillId="24" borderId="0" xfId="0" applyNumberFormat="1" applyFont="1" applyFill="1" applyProtection="1"/>
    <xf numFmtId="14" fontId="43" fillId="28" borderId="0" xfId="0" applyNumberFormat="1" applyFont="1" applyFill="1" applyAlignment="1" applyProtection="1">
      <alignment horizontal="center"/>
    </xf>
    <xf numFmtId="14" fontId="44" fillId="28" borderId="0" xfId="0" applyNumberFormat="1" applyFont="1" applyFill="1" applyAlignment="1" applyProtection="1">
      <alignment horizontal="center"/>
    </xf>
    <xf numFmtId="0" fontId="2" fillId="24" borderId="10" xfId="0" applyFont="1" applyFill="1" applyBorder="1" applyAlignment="1" applyProtection="1">
      <alignment wrapText="1"/>
      <protection locked="0"/>
    </xf>
    <xf numFmtId="0" fontId="2" fillId="24" borderId="10" xfId="0" applyFont="1" applyFill="1" applyBorder="1" applyAlignment="1" applyProtection="1">
      <alignment vertical="top" wrapText="1"/>
      <protection locked="0"/>
    </xf>
    <xf numFmtId="0" fontId="3" fillId="29" borderId="0" xfId="0" applyFont="1" applyFill="1" applyAlignment="1">
      <alignment horizontal="center" vertical="top"/>
    </xf>
    <xf numFmtId="0" fontId="0" fillId="29" borderId="0" xfId="0" applyFill="1" applyAlignment="1">
      <alignment vertical="top"/>
    </xf>
    <xf numFmtId="0" fontId="4" fillId="29" borderId="0" xfId="0" applyFont="1" applyFill="1" applyAlignment="1">
      <alignment horizontal="justify" vertical="top"/>
    </xf>
    <xf numFmtId="0" fontId="3"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4" fillId="29" borderId="0" xfId="0" applyFont="1" applyFill="1"/>
    <xf numFmtId="0" fontId="24"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2" fillId="0" borderId="10" xfId="0" applyFont="1" applyFill="1" applyBorder="1"/>
    <xf numFmtId="0" fontId="23" fillId="33" borderId="10" xfId="0" applyNumberFormat="1" applyFont="1" applyFill="1" applyBorder="1"/>
    <xf numFmtId="0" fontId="23" fillId="33" borderId="10" xfId="0" applyFont="1" applyFill="1" applyBorder="1"/>
    <xf numFmtId="4" fontId="23" fillId="33" borderId="10" xfId="0" applyNumberFormat="1" applyFont="1" applyFill="1" applyBorder="1"/>
    <xf numFmtId="9" fontId="23" fillId="33" borderId="10" xfId="0" applyNumberFormat="1" applyFont="1" applyFill="1" applyBorder="1"/>
    <xf numFmtId="164" fontId="23" fillId="33" borderId="10" xfId="0" applyNumberFormat="1" applyFont="1" applyFill="1" applyBorder="1"/>
    <xf numFmtId="0" fontId="2" fillId="0" borderId="0" xfId="0" applyNumberFormat="1" applyFont="1"/>
    <xf numFmtId="0" fontId="2" fillId="0" borderId="0" xfId="0" applyFont="1" applyFill="1"/>
    <xf numFmtId="4" fontId="2" fillId="0" borderId="0" xfId="0" applyNumberFormat="1" applyFont="1" applyFill="1"/>
    <xf numFmtId="9" fontId="2" fillId="0" borderId="0" xfId="0" applyNumberFormat="1" applyFont="1"/>
    <xf numFmtId="164" fontId="2" fillId="0" borderId="0" xfId="0" applyNumberFormat="1" applyFont="1"/>
    <xf numFmtId="0" fontId="2" fillId="0" borderId="0" xfId="0" applyNumberFormat="1" applyFont="1" applyFill="1"/>
    <xf numFmtId="9" fontId="2" fillId="0" borderId="0" xfId="0" applyNumberFormat="1" applyFont="1" applyFill="1"/>
    <xf numFmtId="164" fontId="2" fillId="0" borderId="0" xfId="0" applyNumberFormat="1" applyFont="1" applyFill="1"/>
    <xf numFmtId="0" fontId="2" fillId="0" borderId="0" xfId="0" applyNumberFormat="1" applyFont="1" applyFill="1" applyBorder="1"/>
    <xf numFmtId="0" fontId="3"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4" fillId="34" borderId="10" xfId="0" applyFont="1" applyFill="1" applyBorder="1" applyAlignment="1" applyProtection="1">
      <alignment vertical="top"/>
      <protection locked="0"/>
    </xf>
    <xf numFmtId="0" fontId="4" fillId="29" borderId="0" xfId="0" applyFont="1" applyFill="1" applyAlignment="1">
      <alignment horizontal="justify" vertical="top" wrapText="1"/>
    </xf>
    <xf numFmtId="0" fontId="4" fillId="29" borderId="0" xfId="0" applyFont="1" applyFill="1" applyAlignment="1">
      <alignment horizontal="justify" wrapText="1"/>
    </xf>
    <xf numFmtId="0" fontId="3" fillId="29" borderId="0" xfId="0" applyFont="1" applyFill="1" applyAlignment="1">
      <alignment horizontal="justify" vertical="top" wrapText="1"/>
    </xf>
    <xf numFmtId="0" fontId="34" fillId="29" borderId="0" xfId="0" applyFont="1" applyFill="1" applyAlignment="1">
      <alignment vertical="top"/>
    </xf>
    <xf numFmtId="0" fontId="4" fillId="30" borderId="10" xfId="0" applyFont="1" applyFill="1" applyBorder="1" applyAlignment="1">
      <alignment vertical="top"/>
    </xf>
    <xf numFmtId="0" fontId="25" fillId="24" borderId="0" xfId="0" applyFont="1" applyFill="1" applyBorder="1" applyAlignment="1" applyProtection="1">
      <alignment horizontal="center"/>
    </xf>
    <xf numFmtId="0" fontId="26" fillId="24" borderId="0" xfId="0" applyNumberFormat="1" applyFont="1" applyFill="1" applyBorder="1" applyAlignment="1" applyProtection="1">
      <protection locked="0"/>
    </xf>
    <xf numFmtId="0" fontId="0" fillId="29" borderId="0" xfId="0" applyFill="1" applyProtection="1">
      <protection locked="0"/>
    </xf>
    <xf numFmtId="0" fontId="4" fillId="24" borderId="0" xfId="0" applyFont="1" applyFill="1" applyBorder="1" applyProtection="1"/>
    <xf numFmtId="0" fontId="4" fillId="24" borderId="0" xfId="0" applyFont="1" applyFill="1"/>
    <xf numFmtId="0" fontId="3" fillId="33" borderId="10" xfId="0" applyFont="1" applyFill="1" applyBorder="1" applyAlignment="1">
      <alignment horizontal="center" vertical="center"/>
    </xf>
    <xf numFmtId="0" fontId="23" fillId="33" borderId="10" xfId="0" applyNumberFormat="1" applyFont="1" applyFill="1" applyBorder="1" applyAlignment="1">
      <alignment horizontal="center" vertical="center" wrapText="1"/>
    </xf>
    <xf numFmtId="0" fontId="23" fillId="33" borderId="10" xfId="0" applyFont="1" applyFill="1" applyBorder="1" applyAlignment="1">
      <alignment horizontal="center" vertical="center" wrapText="1"/>
    </xf>
    <xf numFmtId="3" fontId="23" fillId="33" borderId="10" xfId="0" applyNumberFormat="1" applyFont="1" applyFill="1" applyBorder="1" applyAlignment="1">
      <alignment horizontal="center" vertical="center" wrapText="1"/>
    </xf>
    <xf numFmtId="165" fontId="23" fillId="33" borderId="10" xfId="0" applyNumberFormat="1" applyFont="1" applyFill="1" applyBorder="1"/>
    <xf numFmtId="165" fontId="2" fillId="0" borderId="0" xfId="0" applyNumberFormat="1" applyFont="1" applyFill="1"/>
    <xf numFmtId="165" fontId="2" fillId="0" borderId="0" xfId="0" applyNumberFormat="1" applyFont="1"/>
    <xf numFmtId="0" fontId="4" fillId="24" borderId="0" xfId="0" applyFont="1" applyFill="1" applyBorder="1" applyAlignment="1" applyProtection="1"/>
    <xf numFmtId="0" fontId="45" fillId="24" borderId="0" xfId="0" applyFont="1" applyFill="1" applyProtection="1"/>
    <xf numFmtId="0" fontId="46" fillId="24" borderId="0" xfId="0" applyFont="1" applyFill="1" applyAlignment="1" applyProtection="1"/>
    <xf numFmtId="3" fontId="47" fillId="24" borderId="0" xfId="0" applyNumberFormat="1" applyFont="1" applyFill="1" applyProtection="1"/>
    <xf numFmtId="3" fontId="48" fillId="24" borderId="0" xfId="0" applyNumberFormat="1" applyFont="1" applyFill="1" applyProtection="1"/>
    <xf numFmtId="3" fontId="47" fillId="24" borderId="0" xfId="0" applyNumberFormat="1" applyFont="1" applyFill="1" applyAlignment="1" applyProtection="1">
      <alignment wrapText="1"/>
    </xf>
    <xf numFmtId="4" fontId="2" fillId="33" borderId="10" xfId="0" applyNumberFormat="1" applyFont="1" applyFill="1" applyBorder="1" applyAlignment="1" applyProtection="1">
      <alignment vertical="center"/>
    </xf>
    <xf numFmtId="4" fontId="2" fillId="29" borderId="10" xfId="0" applyNumberFormat="1" applyFont="1" applyFill="1" applyBorder="1" applyAlignment="1" applyProtection="1">
      <alignment vertical="center"/>
    </xf>
    <xf numFmtId="4" fontId="2" fillId="29" borderId="10" xfId="0" applyNumberFormat="1" applyFont="1" applyFill="1" applyBorder="1" applyAlignment="1" applyProtection="1">
      <alignment vertical="top" wrapText="1"/>
    </xf>
    <xf numFmtId="0" fontId="23" fillId="33" borderId="10" xfId="0" applyFont="1" applyFill="1" applyBorder="1" applyAlignment="1" applyProtection="1">
      <alignment horizontal="center" vertical="center"/>
    </xf>
    <xf numFmtId="4" fontId="23" fillId="33" borderId="10" xfId="0" applyNumberFormat="1" applyFont="1" applyFill="1" applyBorder="1" applyAlignment="1" applyProtection="1">
      <alignment horizontal="center" vertical="center" wrapText="1"/>
    </xf>
    <xf numFmtId="0" fontId="23" fillId="33" borderId="10" xfId="0" applyFont="1" applyFill="1" applyBorder="1" applyAlignment="1" applyProtection="1">
      <alignment vertical="center"/>
    </xf>
    <xf numFmtId="4" fontId="23" fillId="33" borderId="10" xfId="0" applyNumberFormat="1" applyFont="1" applyFill="1" applyBorder="1" applyAlignment="1" applyProtection="1">
      <alignment vertical="center"/>
    </xf>
    <xf numFmtId="0" fontId="23" fillId="33" borderId="10" xfId="0" applyFont="1" applyFill="1" applyBorder="1" applyAlignment="1" applyProtection="1">
      <alignment horizontal="center" vertical="center" wrapText="1"/>
    </xf>
    <xf numFmtId="0" fontId="4" fillId="29" borderId="0" xfId="0" applyFont="1" applyFill="1"/>
    <xf numFmtId="0" fontId="3" fillId="29" borderId="0" xfId="0" applyFont="1" applyFill="1" applyAlignment="1">
      <alignment horizontal="right"/>
    </xf>
    <xf numFmtId="17" fontId="2" fillId="24" borderId="0" xfId="0" applyNumberFormat="1" applyFont="1" applyFill="1" applyBorder="1" applyAlignment="1" applyProtection="1">
      <alignment vertical="top" wrapText="1"/>
      <protection locked="0"/>
    </xf>
    <xf numFmtId="0" fontId="45" fillId="26" borderId="0" xfId="0" applyFont="1" applyFill="1" applyBorder="1" applyAlignment="1" applyProtection="1">
      <alignment horizontal="center" vertical="center" wrapText="1"/>
    </xf>
    <xf numFmtId="0" fontId="2" fillId="0" borderId="10" xfId="0" applyNumberFormat="1" applyFont="1" applyFill="1" applyBorder="1"/>
    <xf numFmtId="3" fontId="2" fillId="0" borderId="10" xfId="0" applyNumberFormat="1" applyFont="1" applyFill="1" applyBorder="1"/>
    <xf numFmtId="0" fontId="2" fillId="0" borderId="10" xfId="0" applyFont="1" applyFill="1" applyBorder="1" applyAlignment="1">
      <alignment wrapText="1"/>
    </xf>
    <xf numFmtId="0" fontId="2" fillId="0" borderId="0" xfId="0" applyFont="1" applyFill="1" applyBorder="1"/>
    <xf numFmtId="3" fontId="2" fillId="0" borderId="0" xfId="0" applyNumberFormat="1" applyFont="1" applyFill="1" applyBorder="1"/>
    <xf numFmtId="0" fontId="0" fillId="29" borderId="0" xfId="0" applyNumberFormat="1" applyFill="1" applyProtection="1"/>
    <xf numFmtId="0" fontId="25" fillId="24" borderId="0" xfId="0" applyNumberFormat="1" applyFont="1" applyFill="1" applyAlignment="1" applyProtection="1">
      <alignment horizontal="center" wrapText="1"/>
    </xf>
    <xf numFmtId="0" fontId="3" fillId="24" borderId="0" xfId="0" applyNumberFormat="1" applyFont="1" applyFill="1" applyAlignment="1" applyProtection="1">
      <alignment horizontal="right"/>
    </xf>
    <xf numFmtId="0" fontId="23" fillId="33" borderId="10" xfId="0" applyNumberFormat="1" applyFont="1" applyFill="1" applyBorder="1" applyAlignment="1" applyProtection="1">
      <alignment horizontal="center" vertical="center"/>
    </xf>
    <xf numFmtId="0" fontId="23" fillId="33" borderId="10" xfId="0" applyNumberFormat="1" applyFont="1" applyFill="1" applyBorder="1" applyAlignment="1" applyProtection="1">
      <alignment horizontal="center" vertical="center" wrapText="1"/>
    </xf>
    <xf numFmtId="0" fontId="2" fillId="33" borderId="10" xfId="0" applyNumberFormat="1" applyFont="1" applyFill="1" applyBorder="1" applyAlignment="1" applyProtection="1">
      <alignment vertical="center"/>
    </xf>
    <xf numFmtId="0" fontId="23" fillId="33" borderId="10" xfId="0" applyNumberFormat="1" applyFont="1" applyFill="1" applyBorder="1" applyAlignment="1" applyProtection="1">
      <alignment vertical="center"/>
    </xf>
    <xf numFmtId="4" fontId="49" fillId="33" borderId="10" xfId="0" applyNumberFormat="1" applyFont="1" applyFill="1" applyBorder="1" applyAlignment="1" applyProtection="1">
      <alignment vertical="center"/>
    </xf>
    <xf numFmtId="0" fontId="25" fillId="24" borderId="0" xfId="0" applyNumberFormat="1" applyFont="1" applyFill="1" applyAlignment="1" applyProtection="1">
      <alignment vertical="center" wrapText="1"/>
    </xf>
    <xf numFmtId="0" fontId="26" fillId="29" borderId="0" xfId="0" applyNumberFormat="1" applyFont="1" applyFill="1" applyProtection="1"/>
    <xf numFmtId="4" fontId="2" fillId="34" borderId="10" xfId="0" applyNumberFormat="1" applyFont="1" applyFill="1" applyBorder="1" applyAlignment="1" applyProtection="1">
      <alignment vertical="center"/>
      <protection locked="0"/>
    </xf>
    <xf numFmtId="165" fontId="26" fillId="29" borderId="0" xfId="0" applyNumberFormat="1" applyFont="1" applyFill="1" applyProtection="1"/>
    <xf numFmtId="165" fontId="0" fillId="29" borderId="0" xfId="0" applyNumberFormat="1" applyFill="1" applyProtection="1"/>
    <xf numFmtId="166" fontId="25" fillId="34" borderId="10" xfId="0" applyNumberFormat="1" applyFont="1" applyFill="1" applyBorder="1" applyAlignment="1" applyProtection="1">
      <alignment horizontal="center" vertical="center"/>
      <protection locked="0"/>
    </xf>
    <xf numFmtId="165" fontId="50" fillId="29" borderId="0" xfId="0" applyNumberFormat="1" applyFont="1" applyFill="1" applyProtection="1"/>
    <xf numFmtId="0" fontId="33" fillId="29" borderId="0" xfId="0" applyFont="1" applyFill="1" applyAlignment="1">
      <alignment horizontal="center" vertical="top" wrapText="1"/>
    </xf>
    <xf numFmtId="0" fontId="51" fillId="29" borderId="0" xfId="0" applyFont="1" applyFill="1" applyAlignment="1">
      <alignment vertical="top"/>
    </xf>
    <xf numFmtId="0" fontId="25" fillId="24" borderId="0" xfId="0" applyFont="1" applyFill="1" applyAlignment="1" applyProtection="1">
      <alignment horizontal="center" wrapText="1"/>
    </xf>
    <xf numFmtId="0" fontId="52" fillId="29" borderId="0" xfId="0" applyFont="1" applyFill="1" applyAlignment="1">
      <alignment vertical="top"/>
    </xf>
    <xf numFmtId="0" fontId="4" fillId="29" borderId="0" xfId="0" applyFont="1" applyFill="1" applyAlignment="1">
      <alignment vertical="top"/>
    </xf>
    <xf numFmtId="0" fontId="53" fillId="29" borderId="10" xfId="0" applyFont="1" applyFill="1" applyBorder="1" applyAlignment="1">
      <alignment horizontal="justify" vertical="top" wrapText="1"/>
    </xf>
    <xf numFmtId="14" fontId="0" fillId="0" borderId="0" xfId="0" applyNumberFormat="1"/>
    <xf numFmtId="0" fontId="0" fillId="0" borderId="0" xfId="0" applyAlignment="1">
      <alignment wrapText="1"/>
    </xf>
    <xf numFmtId="0" fontId="4" fillId="0" borderId="0" xfId="0" applyFont="1" applyAlignment="1">
      <alignment wrapText="1"/>
    </xf>
    <xf numFmtId="2" fontId="0" fillId="0" borderId="0" xfId="0" applyNumberFormat="1"/>
    <xf numFmtId="4" fontId="2" fillId="24" borderId="0" xfId="0" applyNumberFormat="1" applyFont="1" applyFill="1" applyBorder="1" applyAlignment="1" applyProtection="1">
      <protection locked="0"/>
    </xf>
    <xf numFmtId="4" fontId="4" fillId="24" borderId="0" xfId="0" applyNumberFormat="1" applyFont="1" applyFill="1" applyBorder="1" applyAlignment="1" applyProtection="1">
      <protection locked="0"/>
    </xf>
    <xf numFmtId="0" fontId="0" fillId="34" borderId="10" xfId="0" applyFill="1" applyBorder="1"/>
    <xf numFmtId="0" fontId="0" fillId="0" borderId="0" xfId="0" applyFill="1" applyBorder="1"/>
    <xf numFmtId="14" fontId="0" fillId="34" borderId="10" xfId="0" applyNumberFormat="1" applyFill="1" applyBorder="1"/>
    <xf numFmtId="0" fontId="0" fillId="34" borderId="10" xfId="0" applyFill="1" applyBorder="1" applyAlignment="1">
      <alignment wrapText="1"/>
    </xf>
    <xf numFmtId="0" fontId="4" fillId="34" borderId="10" xfId="0" applyFont="1" applyFill="1" applyBorder="1" applyAlignment="1">
      <alignment wrapText="1"/>
    </xf>
    <xf numFmtId="2" fontId="0" fillId="34" borderId="10" xfId="0" applyNumberFormat="1" applyFill="1" applyBorder="1"/>
    <xf numFmtId="0" fontId="0" fillId="34" borderId="10" xfId="0" applyFill="1" applyBorder="1" applyAlignment="1">
      <alignment horizontal="right"/>
    </xf>
    <xf numFmtId="0" fontId="0" fillId="34" borderId="23" xfId="0" applyFill="1" applyBorder="1"/>
    <xf numFmtId="14" fontId="0" fillId="34" borderId="23" xfId="0" applyNumberFormat="1" applyFill="1" applyBorder="1"/>
    <xf numFmtId="0" fontId="4" fillId="34" borderId="23" xfId="0" applyFont="1" applyFill="1" applyBorder="1" applyAlignment="1">
      <alignment wrapText="1"/>
    </xf>
    <xf numFmtId="0" fontId="0" fillId="34" borderId="0" xfId="0" applyFill="1"/>
    <xf numFmtId="0" fontId="0" fillId="34" borderId="24" xfId="0" applyFill="1" applyBorder="1"/>
    <xf numFmtId="14" fontId="0" fillId="34" borderId="0" xfId="0" applyNumberFormat="1" applyFill="1"/>
    <xf numFmtId="0" fontId="0" fillId="34" borderId="23" xfId="0" applyFill="1" applyBorder="1" applyAlignment="1">
      <alignment wrapText="1"/>
    </xf>
    <xf numFmtId="2" fontId="0" fillId="34" borderId="0" xfId="0" applyNumberFormat="1" applyFill="1"/>
    <xf numFmtId="0" fontId="4" fillId="34" borderId="0" xfId="0" applyFont="1" applyFill="1" applyAlignment="1">
      <alignment wrapText="1"/>
    </xf>
    <xf numFmtId="4" fontId="4" fillId="34" borderId="0" xfId="0" applyNumberFormat="1" applyFont="1" applyFill="1" applyBorder="1" applyAlignment="1" applyProtection="1">
      <protection locked="0"/>
    </xf>
    <xf numFmtId="4" fontId="2" fillId="34" borderId="0" xfId="0" applyNumberFormat="1" applyFont="1" applyFill="1" applyBorder="1" applyAlignment="1" applyProtection="1">
      <protection locked="0"/>
    </xf>
    <xf numFmtId="0" fontId="55" fillId="34" borderId="10" xfId="0" applyFont="1" applyFill="1" applyBorder="1" applyAlignment="1">
      <alignment wrapText="1"/>
    </xf>
    <xf numFmtId="2" fontId="0" fillId="34" borderId="23" xfId="0" applyNumberFormat="1" applyFill="1" applyBorder="1"/>
    <xf numFmtId="4" fontId="0" fillId="34" borderId="10" xfId="0" applyNumberFormat="1" applyFill="1" applyBorder="1"/>
    <xf numFmtId="0" fontId="56" fillId="34" borderId="10" xfId="0" applyFont="1" applyFill="1" applyBorder="1" applyAlignment="1">
      <alignment wrapText="1"/>
    </xf>
    <xf numFmtId="0" fontId="4" fillId="34" borderId="10" xfId="0" applyFont="1" applyFill="1" applyBorder="1"/>
    <xf numFmtId="0" fontId="4" fillId="34" borderId="10" xfId="47" applyFont="1" applyFill="1" applyBorder="1" applyAlignment="1">
      <alignment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4" fillId="29" borderId="0" xfId="0" applyFont="1" applyFill="1" applyAlignment="1">
      <alignment horizontal="center" vertical="top" wrapText="1"/>
    </xf>
    <xf numFmtId="0" fontId="25" fillId="24" borderId="0" xfId="0" applyNumberFormat="1" applyFont="1" applyFill="1" applyAlignment="1" applyProtection="1">
      <alignment horizontal="right" vertical="center" wrapText="1"/>
    </xf>
    <xf numFmtId="0" fontId="25" fillId="24" borderId="17" xfId="0" applyNumberFormat="1" applyFont="1" applyFill="1" applyBorder="1" applyAlignment="1" applyProtection="1">
      <alignment horizontal="right" vertical="center" wrapText="1"/>
    </xf>
    <xf numFmtId="0" fontId="4"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6" fillId="35" borderId="18" xfId="0" applyFont="1" applyFill="1" applyBorder="1" applyAlignment="1" applyProtection="1">
      <alignment horizontal="center" vertical="center" wrapText="1"/>
    </xf>
    <xf numFmtId="0" fontId="46" fillId="35" borderId="19" xfId="0" applyFont="1" applyFill="1" applyBorder="1" applyAlignment="1" applyProtection="1">
      <alignment horizontal="center" vertical="center" wrapText="1"/>
    </xf>
    <xf numFmtId="0" fontId="46" fillId="35" borderId="20" xfId="0" applyFont="1" applyFill="1" applyBorder="1" applyAlignment="1" applyProtection="1">
      <alignment horizontal="center" vertical="center" wrapText="1"/>
    </xf>
    <xf numFmtId="0" fontId="4" fillId="24" borderId="21" xfId="0" applyFont="1" applyFill="1" applyBorder="1" applyAlignment="1" applyProtection="1">
      <alignment horizontal="center" vertical="top" wrapText="1"/>
    </xf>
    <xf numFmtId="0" fontId="24" fillId="24" borderId="0" xfId="0" applyFont="1" applyFill="1" applyAlignment="1" applyProtection="1">
      <alignment horizontal="center"/>
    </xf>
    <xf numFmtId="0" fontId="25" fillId="24" borderId="0" xfId="0" applyFont="1" applyFill="1" applyAlignment="1" applyProtection="1">
      <alignment horizontal="center" wrapText="1"/>
    </xf>
    <xf numFmtId="0" fontId="25" fillId="24" borderId="0" xfId="0" applyFont="1" applyFill="1" applyAlignment="1" applyProtection="1">
      <alignment horizontal="center"/>
    </xf>
    <xf numFmtId="3" fontId="4" fillId="34" borderId="22" xfId="0" applyNumberFormat="1" applyFont="1" applyFill="1" applyBorder="1" applyAlignment="1" applyProtection="1">
      <alignment horizontal="center" wrapText="1"/>
      <protection locked="0"/>
    </xf>
    <xf numFmtId="0" fontId="4" fillId="24" borderId="21" xfId="0" applyFont="1" applyFill="1" applyBorder="1" applyAlignment="1" applyProtection="1">
      <alignment horizontal="center" vertical="center" wrapText="1"/>
    </xf>
    <xf numFmtId="3" fontId="4"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3" fillId="29" borderId="0" xfId="0" applyFont="1" applyFill="1"/>
    <xf numFmtId="0" fontId="26" fillId="24" borderId="18" xfId="0" applyNumberFormat="1" applyFont="1" applyFill="1" applyBorder="1" applyAlignment="1" applyProtection="1">
      <protection locked="0"/>
    </xf>
    <xf numFmtId="0" fontId="26" fillId="24" borderId="19" xfId="0" applyNumberFormat="1" applyFont="1" applyFill="1" applyBorder="1" applyAlignment="1" applyProtection="1">
      <protection locked="0"/>
    </xf>
    <xf numFmtId="0" fontId="26" fillId="24" borderId="20" xfId="0" applyNumberFormat="1" applyFont="1" applyFill="1" applyBorder="1" applyAlignment="1" applyProtection="1">
      <protection locked="0"/>
    </xf>
  </cellXfs>
  <cellStyles count="50">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2 2" xfId="48"/>
    <cellStyle name="Normálna 3" xfId="27"/>
    <cellStyle name="Normálna 4" xfId="28"/>
    <cellStyle name="Normálne" xfId="0" builtinId="0"/>
    <cellStyle name="normálne 2" xfId="29"/>
    <cellStyle name="normálne 2 2" xfId="30"/>
    <cellStyle name="normálne 2 2 2" xfId="49"/>
    <cellStyle name="Normálne 3" xfId="47"/>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9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20" dropStyle="combo" dx="20" fmlaLink="$B$112" fmlaRange="Adr!$E$2:$E$118" noThreeD="1" sel="43" val="4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111</xdr:row>
          <xdr:rowOff>0</xdr:rowOff>
        </xdr:from>
        <xdr:to>
          <xdr:col>5</xdr:col>
          <xdr:colOff>552450</xdr:colOff>
          <xdr:row>111</xdr:row>
          <xdr:rowOff>228600</xdr:rowOff>
        </xdr:to>
        <xdr:sp macro="" textlink="">
          <xdr:nvSpPr>
            <xdr:cNvPr id="117767" name="Drop Down 7" hidden="1">
              <a:extLst>
                <a:ext uri="{63B3BB69-23CF-44E3-9099-C40C66FF867C}">
                  <a14:compatExt spid="_x0000_s1177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workbookViewId="0"/>
  </sheetViews>
  <sheetFormatPr defaultColWidth="9.140625"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84" t="s">
        <v>664</v>
      </c>
      <c r="D1" s="184"/>
    </row>
    <row r="2" spans="1:4" ht="13.5" thickBot="1">
      <c r="C2" s="66"/>
    </row>
    <row r="3" spans="1:4" ht="25.5">
      <c r="A3" s="60" t="s">
        <v>2594</v>
      </c>
      <c r="C3" s="180" t="s">
        <v>663</v>
      </c>
      <c r="D3" s="181"/>
    </row>
    <row r="4" spans="1:4">
      <c r="C4" s="67" t="s">
        <v>421</v>
      </c>
      <c r="D4" s="69" t="s">
        <v>492</v>
      </c>
    </row>
    <row r="5" spans="1:4" ht="76.5">
      <c r="A5" s="60" t="s">
        <v>2680</v>
      </c>
      <c r="C5" s="68">
        <v>0.65</v>
      </c>
      <c r="D5" s="70">
        <v>0.35</v>
      </c>
    </row>
    <row r="6" spans="1:4" ht="13.5" thickBot="1">
      <c r="A6" s="61"/>
      <c r="C6" s="182">
        <v>1</v>
      </c>
      <c r="D6" s="18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D1" sqref="D1"/>
    </sheetView>
  </sheetViews>
  <sheetFormatPr defaultColWidth="9.140625"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85" t="s">
        <v>2590</v>
      </c>
      <c r="B1" s="185"/>
      <c r="C1" s="186"/>
      <c r="D1" s="142">
        <v>42699</v>
      </c>
      <c r="E1" s="137" t="s">
        <v>2588</v>
      </c>
      <c r="K1" s="143">
        <v>42394</v>
      </c>
    </row>
    <row r="2" spans="1:11" ht="15">
      <c r="A2" s="130"/>
      <c r="B2" s="130"/>
      <c r="C2" s="130"/>
      <c r="K2" s="143">
        <v>42425</v>
      </c>
    </row>
    <row r="3" spans="1:11" ht="14.25">
      <c r="B3" s="131" t="s">
        <v>271</v>
      </c>
      <c r="C3" s="189" t="str">
        <f>INDEX(Adr!E:E,Doklady!B112+1)</f>
        <v>Slovenský zväz karate</v>
      </c>
      <c r="D3" s="189"/>
      <c r="E3" s="189"/>
      <c r="K3" s="143">
        <v>42454</v>
      </c>
    </row>
    <row r="4" spans="1:11" ht="14.25">
      <c r="B4" s="131" t="s">
        <v>345</v>
      </c>
      <c r="C4" s="129" t="str">
        <f>RIGHT("0000"&amp;INDEX(Adr!A:A,Doklady!B112+1),8)</f>
        <v>30811571</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Junácka 6, Bratislava 3, 832 80</v>
      </c>
      <c r="K6" s="143">
        <v>42546</v>
      </c>
    </row>
    <row r="7" spans="1:11" ht="14.25">
      <c r="B7" s="131" t="s">
        <v>510</v>
      </c>
      <c r="C7" s="129" t="str">
        <f>INDEX(Adr!J:J,Doklady!B112+1)</f>
        <v>SK5102000000001786663854</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137600</v>
      </c>
      <c r="D11" s="112">
        <f>Spolu!D11</f>
        <v>118967.93000000001</v>
      </c>
      <c r="E11" s="112">
        <f>C11-D11</f>
        <v>18632.069999999992</v>
      </c>
      <c r="K11" s="143">
        <v>42699</v>
      </c>
    </row>
    <row r="12" spans="1:11" ht="14.25">
      <c r="A12" s="132" t="s">
        <v>435</v>
      </c>
      <c r="B12" s="134" t="s">
        <v>350</v>
      </c>
      <c r="C12" s="139">
        <v>57800</v>
      </c>
      <c r="D12" s="112">
        <f>Spolu!D12</f>
        <v>52451.310000000005</v>
      </c>
      <c r="E12" s="112">
        <f>C12-D12</f>
        <v>5348.6899999999951</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195400</v>
      </c>
      <c r="D15" s="118">
        <f>SUM(D10:D14)</f>
        <v>171419.24000000002</v>
      </c>
      <c r="E15" s="118">
        <f>SUM(E10:E14)</f>
        <v>23980.759999999987</v>
      </c>
      <c r="K15" s="140"/>
    </row>
    <row r="16" spans="1:11" ht="14.25">
      <c r="K16" s="140"/>
    </row>
    <row r="17" spans="1:5" ht="69" customHeight="1">
      <c r="A17" s="187" t="s">
        <v>2591</v>
      </c>
      <c r="B17" s="188"/>
      <c r="C17" s="188"/>
      <c r="D17" s="188"/>
      <c r="E17" s="18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30"/>
  <sheetViews>
    <sheetView tabSelected="1" topLeftCell="A109" workbookViewId="0">
      <pane ySplit="18" topLeftCell="A127" activePane="bottomLeft" state="frozen"/>
      <selection activeCell="A109" sqref="A109"/>
      <selection pane="bottomLeft" activeCell="K232" sqref="K232"/>
    </sheetView>
  </sheetViews>
  <sheetFormatPr defaultColWidth="9.140625"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14</v>
      </c>
      <c r="B1" s="42" t="str">
        <f>INDEX(Adr!A:A,B112+1)</f>
        <v>30811571</v>
      </c>
      <c r="C1" s="42"/>
      <c r="D1" s="12">
        <f>MATCH(B1,Dots!A:A,0)</f>
        <v>543</v>
      </c>
      <c r="G1" s="14"/>
      <c r="H1" s="14"/>
      <c r="I1" s="15"/>
      <c r="J1" s="15"/>
    </row>
    <row r="2" spans="1:11" s="13" customFormat="1" hidden="1">
      <c r="A2" s="13" t="str">
        <f>IF(B2=B$1,"("&amp;I2&amp;")"&amp;" - "&amp;INDEX(Dots!D:D,D2),"")</f>
        <v>(01) - športová reprezentácia SR a rozvoj športových odvetví (SR a zahraničie, celý rok 2016)</v>
      </c>
      <c r="B2" s="43" t="str">
        <f>INDEX(Dots!A:A,D2)</f>
        <v>30811571</v>
      </c>
      <c r="C2" s="43"/>
      <c r="D2" s="13">
        <f>D1</f>
        <v>543</v>
      </c>
      <c r="F2" s="14">
        <f>IF(B2=B$1,INDEX(Dots!E:E,D2),"")</f>
        <v>134900</v>
      </c>
      <c r="G2" s="14">
        <f t="shared" ref="G2:G33" si="0">SUMIF(A$127:A$20012,A2,G$127:G$20012)</f>
        <v>116267.93000000001</v>
      </c>
      <c r="H2" s="14">
        <f t="shared" ref="H2:H33" si="1">SUMIF(A$127:A$20012,A2,H$127:H$20012)</f>
        <v>10651.310000000001</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30811571</v>
      </c>
      <c r="C3" s="43"/>
      <c r="D3" s="13">
        <f t="shared" ref="D3:D16" si="2">D2+1</f>
        <v>544</v>
      </c>
      <c r="F3" s="14">
        <f>IF(B3=B$1,INDEX(Dots!E:E,D3),"")</f>
        <v>57800</v>
      </c>
      <c r="G3" s="14">
        <f t="shared" si="0"/>
        <v>52451.310000000005</v>
      </c>
      <c r="H3" s="14">
        <f t="shared" si="1"/>
        <v>5737.16</v>
      </c>
      <c r="I3" s="15" t="str">
        <f>IF(B3=B$1,INDEX(Dots!G:G,D3),"")</f>
        <v>01</v>
      </c>
      <c r="J3" s="15" t="str">
        <f>IF(B3=B$1,INDEX(Dots!H:H,D3),"")</f>
        <v>026 03</v>
      </c>
      <c r="K3" s="15">
        <f>IF(B3=B$1,INDEX(Dots!F:F,D3),"")</f>
        <v>0.05</v>
      </c>
    </row>
    <row r="4" spans="1:11" s="13" customFormat="1" hidden="1">
      <c r="A4" s="13" t="str">
        <f>IF(B4=B$1,"("&amp;I4&amp;")"&amp;" - "&amp;INDEX(Dots!D:D,D4),"")</f>
        <v>(03) - športovci Brázdová Ema, Merašická Nikoleta, Bačíková Ľudmila (za výsledok: 3. m. na MEJ)</v>
      </c>
      <c r="B4" s="43" t="str">
        <f>INDEX(Dots!A:A,D4)</f>
        <v>30811571</v>
      </c>
      <c r="C4" s="43"/>
      <c r="D4" s="13">
        <f t="shared" si="2"/>
        <v>545</v>
      </c>
      <c r="F4" s="14">
        <f>IF(B4=B$1,INDEX(Dots!E:E,D4),"")</f>
        <v>200</v>
      </c>
      <c r="G4" s="14">
        <f t="shared" si="0"/>
        <v>200</v>
      </c>
      <c r="H4" s="14">
        <f t="shared" si="1"/>
        <v>0</v>
      </c>
      <c r="I4" s="15" t="str">
        <f>IF(B4=B$1,INDEX(Dots!G:G,D4),"")</f>
        <v>03</v>
      </c>
      <c r="J4" s="15" t="str">
        <f>IF(B4=B$1,INDEX(Dots!H:H,D4),"")</f>
        <v>026 02</v>
      </c>
      <c r="K4" s="15">
        <f>IF(B4=B$1,INDEX(Dots!F:F,D4),"")</f>
        <v>0</v>
      </c>
    </row>
    <row r="5" spans="1:11" s="13" customFormat="1" hidden="1">
      <c r="A5" s="13" t="str">
        <f>IF(B5=B$1,"("&amp;I5&amp;")"&amp;" - "&amp;INDEX(Dots!D:D,D5),"")</f>
        <v>(03) - športovec Balciarová Dorota (za výsledok: 2. m. na ME 20)</v>
      </c>
      <c r="B5" s="43" t="str">
        <f>INDEX(Dots!A:A,D5)</f>
        <v>30811571</v>
      </c>
      <c r="C5" s="43"/>
      <c r="D5" s="13">
        <f t="shared" si="2"/>
        <v>546</v>
      </c>
      <c r="F5" s="14">
        <f>IF(B5=B$1,INDEX(Dots!E:E,D5),"")</f>
        <v>150</v>
      </c>
      <c r="G5" s="14">
        <f t="shared" si="0"/>
        <v>150</v>
      </c>
      <c r="H5" s="14">
        <f t="shared" si="1"/>
        <v>0</v>
      </c>
      <c r="I5" s="15" t="str">
        <f>IF(B5=B$1,INDEX(Dots!G:G,D5),"")</f>
        <v>03</v>
      </c>
      <c r="J5" s="15" t="str">
        <f>IF(B5=B$1,INDEX(Dots!H:H,D5),"")</f>
        <v>026 02</v>
      </c>
      <c r="K5" s="15">
        <f>IF(B5=B$1,INDEX(Dots!F:F,D5),"")</f>
        <v>0</v>
      </c>
    </row>
    <row r="6" spans="1:11" s="13" customFormat="1" hidden="1">
      <c r="A6" s="13" t="str">
        <f>IF(B6=B$1,"("&amp;I6&amp;")"&amp;" - "&amp;INDEX(Dots!D:D,D6),"")</f>
        <v>(03) - športovec Fabián Peter (za výsledok: 2. m. na ME 20)</v>
      </c>
      <c r="B6" s="43" t="str">
        <f>INDEX(Dots!A:A,D6)</f>
        <v>30811571</v>
      </c>
      <c r="C6" s="43"/>
      <c r="D6" s="13">
        <f t="shared" si="2"/>
        <v>547</v>
      </c>
      <c r="F6" s="14">
        <f>IF(B6=B$1,INDEX(Dots!E:E,D6),"")</f>
        <v>150</v>
      </c>
      <c r="G6" s="14">
        <f t="shared" si="0"/>
        <v>150</v>
      </c>
      <c r="H6" s="14">
        <f t="shared" si="1"/>
        <v>0</v>
      </c>
      <c r="I6" s="15" t="str">
        <f>IF(B6=B$1,INDEX(Dots!G:G,D6),"")</f>
        <v>03</v>
      </c>
      <c r="J6" s="15" t="str">
        <f>IF(B6=B$1,INDEX(Dots!H:H,D6),"")</f>
        <v>026 02</v>
      </c>
      <c r="K6" s="15">
        <f>IF(B6=B$1,INDEX(Dots!F:F,D6),"")</f>
        <v>0</v>
      </c>
    </row>
    <row r="7" spans="1:11" s="13" customFormat="1" hidden="1">
      <c r="A7" s="13" t="str">
        <f>IF(B7=B$1,"("&amp;I7&amp;")"&amp;" - "&amp;INDEX(Dots!D:D,D7),"")</f>
        <v>(03) - športovec Imrich Dominik (za výsledok: 3. m. na MEJ)</v>
      </c>
      <c r="B7" s="43" t="str">
        <f>INDEX(Dots!A:A,D7)</f>
        <v>30811571</v>
      </c>
      <c r="C7" s="43"/>
      <c r="D7" s="13">
        <f t="shared" si="2"/>
        <v>548</v>
      </c>
      <c r="F7" s="14">
        <f>IF(B7=B$1,INDEX(Dots!E:E,D7),"")</f>
        <v>100</v>
      </c>
      <c r="G7" s="14">
        <f t="shared" si="0"/>
        <v>100</v>
      </c>
      <c r="H7" s="14">
        <f t="shared" si="1"/>
        <v>0</v>
      </c>
      <c r="I7" s="15" t="str">
        <f>IF(B7=B$1,INDEX(Dots!G:G,D7),"")</f>
        <v>03</v>
      </c>
      <c r="J7" s="15" t="str">
        <f>IF(B7=B$1,INDEX(Dots!H:H,D7),"")</f>
        <v>026 02</v>
      </c>
      <c r="K7" s="15">
        <f>IF(B7=B$1,INDEX(Dots!F:F,D7),"")</f>
        <v>0</v>
      </c>
    </row>
    <row r="8" spans="1:11" s="13" customFormat="1" hidden="1">
      <c r="A8" s="13" t="str">
        <f>IF(B8=B$1,"("&amp;I8&amp;")"&amp;" - "&amp;INDEX(Dots!D:D,D8),"")</f>
        <v>(03) - športovec Lieskovský Matúš (za výsledok: 3. m. na ME 20)</v>
      </c>
      <c r="B8" s="43" t="str">
        <f>INDEX(Dots!A:A,D8)</f>
        <v>30811571</v>
      </c>
      <c r="C8" s="43"/>
      <c r="D8" s="13">
        <f t="shared" si="2"/>
        <v>549</v>
      </c>
      <c r="F8" s="14">
        <f>IF(B8=B$1,INDEX(Dots!E:E,D8),"")</f>
        <v>100</v>
      </c>
      <c r="G8" s="14">
        <f t="shared" si="0"/>
        <v>100</v>
      </c>
      <c r="H8" s="14">
        <f t="shared" si="1"/>
        <v>0</v>
      </c>
      <c r="I8" s="15" t="str">
        <f>IF(B8=B$1,INDEX(Dots!G:G,D8),"")</f>
        <v>03</v>
      </c>
      <c r="J8" s="15" t="str">
        <f>IF(B8=B$1,INDEX(Dots!H:H,D8),"")</f>
        <v>026 02</v>
      </c>
      <c r="K8" s="15">
        <f>IF(B8=B$1,INDEX(Dots!F:F,D8),"")</f>
        <v>0</v>
      </c>
    </row>
    <row r="9" spans="1:11" s="13" customFormat="1" hidden="1">
      <c r="A9" s="13" t="str">
        <f>IF(B9=B$1,"("&amp;I9&amp;")"&amp;" - "&amp;INDEX(Dots!D:D,D9),"")</f>
        <v>(03) - športovec Macejková Ina (za výsledok: 2. m. na MEJ)</v>
      </c>
      <c r="B9" s="43" t="str">
        <f>INDEX(Dots!A:A,D9)</f>
        <v>30811571</v>
      </c>
      <c r="C9" s="43"/>
      <c r="D9" s="13">
        <f t="shared" si="2"/>
        <v>550</v>
      </c>
      <c r="F9" s="14">
        <f>IF(B9=B$1,INDEX(Dots!E:E,D9),"")</f>
        <v>150</v>
      </c>
      <c r="G9" s="14">
        <f t="shared" si="0"/>
        <v>150</v>
      </c>
      <c r="H9" s="14">
        <f t="shared" si="1"/>
        <v>0</v>
      </c>
      <c r="I9" s="15" t="str">
        <f>IF(B9=B$1,INDEX(Dots!G:G,D9),"")</f>
        <v>03</v>
      </c>
      <c r="J9" s="15" t="str">
        <f>IF(B9=B$1,INDEX(Dots!H:H,D9),"")</f>
        <v>026 02</v>
      </c>
      <c r="K9" s="15">
        <f>IF(B9=B$1,INDEX(Dots!F:F,D9),"")</f>
        <v>0</v>
      </c>
    </row>
    <row r="10" spans="1:11" s="13" customFormat="1" hidden="1">
      <c r="A10" s="13" t="str">
        <f>IF(B10=B$1,"("&amp;I10&amp;")"&amp;" - "&amp;INDEX(Dots!D:D,D10),"")</f>
        <v>(03) - športovec Suchánková Ingrida (za výsledok: 3. m. na ME)</v>
      </c>
      <c r="B10" s="43" t="str">
        <f>INDEX(Dots!A:A,D10)</f>
        <v>30811571</v>
      </c>
      <c r="C10" s="43"/>
      <c r="D10" s="13">
        <f t="shared" si="2"/>
        <v>551</v>
      </c>
      <c r="F10" s="14">
        <f>IF(B10=B$1,INDEX(Dots!E:E,D10),"")</f>
        <v>200</v>
      </c>
      <c r="G10" s="14">
        <f t="shared" si="0"/>
        <v>200</v>
      </c>
      <c r="H10" s="14">
        <f t="shared" si="1"/>
        <v>0</v>
      </c>
      <c r="I10" s="15" t="str">
        <f>IF(B10=B$1,INDEX(Dots!G:G,D10),"")</f>
        <v>03</v>
      </c>
      <c r="J10" s="15" t="str">
        <f>IF(B10=B$1,INDEX(Dots!H:H,D10),"")</f>
        <v>026 02</v>
      </c>
      <c r="K10" s="15">
        <f>IF(B10=B$1,INDEX(Dots!F:F,D10),"")</f>
        <v>0</v>
      </c>
    </row>
    <row r="11" spans="1:11" s="13" customFormat="1" hidden="1">
      <c r="A11" s="13" t="str">
        <f>IF(B11=B$1,"("&amp;I11&amp;")"&amp;" - "&amp;INDEX(Dots!D:D,D11),"")</f>
        <v>(03) - tréner Čierna Dušana (za výsledok športovca: 3. m. MEJ - Ema Brázdová, Ľudmila Bačíková, Nikoleta Merašická (kata družstvo))</v>
      </c>
      <c r="B11" s="43" t="str">
        <f>INDEX(Dots!A:A,D11)</f>
        <v>30811571</v>
      </c>
      <c r="C11" s="43"/>
      <c r="D11" s="13">
        <f t="shared" si="2"/>
        <v>552</v>
      </c>
      <c r="F11" s="14">
        <f>IF(B11=B$1,INDEX(Dots!E:E,D11),"")</f>
        <v>330</v>
      </c>
      <c r="G11" s="14">
        <f t="shared" si="0"/>
        <v>330</v>
      </c>
      <c r="H11" s="14">
        <f t="shared" si="1"/>
        <v>0</v>
      </c>
      <c r="I11" s="15" t="str">
        <f>IF(B11=B$1,INDEX(Dots!G:G,D11),"")</f>
        <v>03</v>
      </c>
      <c r="J11" s="15" t="str">
        <f>IF(B11=B$1,INDEX(Dots!H:H,D11),"")</f>
        <v>026 02</v>
      </c>
      <c r="K11" s="15">
        <f>IF(B11=B$1,INDEX(Dots!F:F,D11),"")</f>
        <v>0</v>
      </c>
    </row>
    <row r="12" spans="1:11" s="13" customFormat="1" hidden="1">
      <c r="A12" s="13" t="str">
        <f>IF(B12=B$1,"("&amp;I12&amp;")"&amp;" - "&amp;INDEX(Dots!D:D,D12),"")</f>
        <v>(03) - tréner Farmadín Klaudio (za výsledok športovca: 2. m. MEJ - Ina Macejková (kumite do 48 kg))</v>
      </c>
      <c r="B12" s="43" t="str">
        <f>INDEX(Dots!A:A,D12)</f>
        <v>30811571</v>
      </c>
      <c r="C12" s="43"/>
      <c r="D12" s="13">
        <f t="shared" si="2"/>
        <v>553</v>
      </c>
      <c r="F12" s="14">
        <f>IF(B12=B$1,INDEX(Dots!E:E,D12),"")</f>
        <v>330</v>
      </c>
      <c r="G12" s="14">
        <f t="shared" si="0"/>
        <v>330</v>
      </c>
      <c r="H12" s="14">
        <f t="shared" si="1"/>
        <v>0</v>
      </c>
      <c r="I12" s="15" t="str">
        <f>IF(B12=B$1,INDEX(Dots!G:G,D12),"")</f>
        <v>03</v>
      </c>
      <c r="J12" s="15" t="str">
        <f>IF(B12=B$1,INDEX(Dots!H:H,D12),"")</f>
        <v>026 02</v>
      </c>
      <c r="K12" s="15">
        <f>IF(B12=B$1,INDEX(Dots!F:F,D12),"")</f>
        <v>0</v>
      </c>
    </row>
    <row r="13" spans="1:11" s="13" customFormat="1" hidden="1">
      <c r="A13" s="13" t="str">
        <f>IF(B13=B$1,"("&amp;I13&amp;")"&amp;" - "&amp;INDEX(Dots!D:D,D13),"")</f>
        <v>(03) - tréner Javorský Jaroslav (za výsledok športovca: 3. m. MEJ - Dominik Imrich (kumite do 55 kg))</v>
      </c>
      <c r="B13" s="43" t="str">
        <f>INDEX(Dots!A:A,D13)</f>
        <v>30811571</v>
      </c>
      <c r="C13" s="43"/>
      <c r="D13" s="13">
        <f t="shared" si="2"/>
        <v>554</v>
      </c>
      <c r="F13" s="14">
        <f>IF(B13=B$1,INDEX(Dots!E:E,D13),"")</f>
        <v>330</v>
      </c>
      <c r="G13" s="14">
        <f t="shared" si="0"/>
        <v>330</v>
      </c>
      <c r="H13" s="14">
        <f t="shared" si="1"/>
        <v>0</v>
      </c>
      <c r="I13" s="15" t="str">
        <f>IF(B13=B$1,INDEX(Dots!G:G,D13),"")</f>
        <v>03</v>
      </c>
      <c r="J13" s="15" t="str">
        <f>IF(B13=B$1,INDEX(Dots!H:H,D13),"")</f>
        <v>026 02</v>
      </c>
      <c r="K13" s="15">
        <f>IF(B13=B$1,INDEX(Dots!F:F,D13),"")</f>
        <v>0</v>
      </c>
    </row>
    <row r="14" spans="1:11" s="13" customFormat="1" hidden="1">
      <c r="A14" s="13" t="str">
        <f>IF(B14=B$1,"("&amp;I14&amp;")"&amp;" - "&amp;INDEX(Dots!D:D,D14),"")</f>
        <v>(03) - tréner Longa Ján (za výsledok športovca: 3. m. MEJ - Matúš Lieskovský (kumite do 75 kg))</v>
      </c>
      <c r="B14" s="43" t="str">
        <f>INDEX(Dots!A:A,D14)</f>
        <v>30811571</v>
      </c>
      <c r="C14" s="43"/>
      <c r="D14" s="13">
        <f t="shared" si="2"/>
        <v>555</v>
      </c>
      <c r="F14" s="14">
        <f>IF(B14=B$1,INDEX(Dots!E:E,D14),"")</f>
        <v>330</v>
      </c>
      <c r="G14" s="14">
        <f t="shared" si="0"/>
        <v>330</v>
      </c>
      <c r="H14" s="14">
        <f t="shared" si="1"/>
        <v>0</v>
      </c>
      <c r="I14" s="15" t="str">
        <f>IF(B14=B$1,INDEX(Dots!G:G,D14),"")</f>
        <v>03</v>
      </c>
      <c r="J14" s="15" t="str">
        <f>IF(B14=B$1,INDEX(Dots!H:H,D14),"")</f>
        <v>026 02</v>
      </c>
      <c r="K14" s="15">
        <f>IF(B14=B$1,INDEX(Dots!F:F,D14),"")</f>
        <v>0</v>
      </c>
    </row>
    <row r="15" spans="1:11" s="13" customFormat="1" hidden="1">
      <c r="A15" s="13" t="str">
        <f>IF(B15=B$1,"("&amp;I15&amp;")"&amp;" - "&amp;INDEX(Dots!D:D,D15),"")</f>
        <v>(03) - tréner Referovičová Klaudia (za výsledok športovca: 2. m. ME 20 - Peter Fabián (kata))</v>
      </c>
      <c r="B15" s="43" t="str">
        <f>INDEX(Dots!A:A,D15)</f>
        <v>30811571</v>
      </c>
      <c r="C15" s="43"/>
      <c r="D15" s="13">
        <f t="shared" si="2"/>
        <v>556</v>
      </c>
      <c r="F15" s="14">
        <f>IF(B15=B$1,INDEX(Dots!E:E,D15),"")</f>
        <v>330</v>
      </c>
      <c r="G15" s="14">
        <f t="shared" si="0"/>
        <v>330</v>
      </c>
      <c r="H15" s="14">
        <f t="shared" si="1"/>
        <v>0</v>
      </c>
      <c r="I15" s="15" t="str">
        <f>IF(B15=B$1,INDEX(Dots!G:G,D15),"")</f>
        <v>03</v>
      </c>
      <c r="J15" s="15" t="str">
        <f>IF(B15=B$1,INDEX(Dots!H:H,D15),"")</f>
        <v>026 02</v>
      </c>
      <c r="K15" s="15">
        <f>IF(B15=B$1,INDEX(Dots!F:F,D15),"")</f>
        <v>0</v>
      </c>
    </row>
    <row r="16" spans="1:11" s="13" customFormat="1" hidden="1">
      <c r="A16" s="13" t="str">
        <f>IF(B16=B$1,"("&amp;I16&amp;")"&amp;" - "&amp;INDEX(Dots!D:D,D16),"")</f>
        <v/>
      </c>
      <c r="B16" s="43" t="str">
        <f>INDEX(Dots!A:A,D16)</f>
        <v>31119247</v>
      </c>
      <c r="C16" s="43"/>
      <c r="D16" s="13">
        <f t="shared" si="2"/>
        <v>557</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31119247</v>
      </c>
      <c r="C17" s="43"/>
      <c r="D17" s="13">
        <f t="shared" ref="D17:D80" si="3">D16+1</f>
        <v>558</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31119247</v>
      </c>
      <c r="C18" s="43"/>
      <c r="D18" s="13">
        <f t="shared" si="3"/>
        <v>559</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31119247</v>
      </c>
      <c r="C19" s="43"/>
      <c r="D19" s="13">
        <f t="shared" si="3"/>
        <v>560</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31119247</v>
      </c>
      <c r="C20" s="43"/>
      <c r="D20" s="13">
        <f t="shared" si="3"/>
        <v>561</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31119247</v>
      </c>
      <c r="C21" s="43"/>
      <c r="D21" s="13">
        <f t="shared" si="3"/>
        <v>562</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31119247</v>
      </c>
      <c r="C22" s="43"/>
      <c r="D22" s="13">
        <f t="shared" si="3"/>
        <v>563</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31119247</v>
      </c>
      <c r="C23" s="43"/>
      <c r="D23" s="13">
        <f t="shared" si="3"/>
        <v>564</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31119247</v>
      </c>
      <c r="C24" s="43"/>
      <c r="D24" s="13">
        <f t="shared" si="3"/>
        <v>565</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31119247</v>
      </c>
      <c r="C25" s="43"/>
      <c r="D25" s="13">
        <f t="shared" si="3"/>
        <v>566</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31119247</v>
      </c>
      <c r="C26" s="43"/>
      <c r="D26" s="13">
        <f t="shared" si="3"/>
        <v>567</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31119247</v>
      </c>
      <c r="C27" s="43"/>
      <c r="D27" s="13">
        <f t="shared" si="3"/>
        <v>568</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30845386</v>
      </c>
      <c r="C28" s="43"/>
      <c r="D28" s="13">
        <f t="shared" si="3"/>
        <v>569</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30845386</v>
      </c>
      <c r="C29" s="43"/>
      <c r="D29" s="13">
        <f t="shared" si="3"/>
        <v>570</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30845386</v>
      </c>
      <c r="C30" s="43"/>
      <c r="D30" s="13">
        <f t="shared" si="3"/>
        <v>571</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30845386</v>
      </c>
      <c r="C31" s="43"/>
      <c r="D31" s="13">
        <f t="shared" si="3"/>
        <v>572</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30845386</v>
      </c>
      <c r="C32" s="43"/>
      <c r="D32" s="13">
        <f t="shared" si="3"/>
        <v>573</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30845386</v>
      </c>
      <c r="C33" s="43"/>
      <c r="D33" s="13">
        <f t="shared" si="3"/>
        <v>574</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30845386</v>
      </c>
      <c r="C34" s="43"/>
      <c r="D34" s="13">
        <f t="shared" si="3"/>
        <v>575</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30845386</v>
      </c>
      <c r="C35" s="43"/>
      <c r="D35" s="13">
        <f t="shared" si="3"/>
        <v>576</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30845386</v>
      </c>
      <c r="C36" s="43"/>
      <c r="D36" s="13">
        <f t="shared" si="3"/>
        <v>577</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30845386</v>
      </c>
      <c r="C37" s="43"/>
      <c r="D37" s="13">
        <f t="shared" si="3"/>
        <v>578</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30788714</v>
      </c>
      <c r="C38" s="43"/>
      <c r="D38" s="13">
        <f t="shared" si="3"/>
        <v>579</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30788714</v>
      </c>
      <c r="C39" s="43"/>
      <c r="D39" s="13">
        <f t="shared" si="3"/>
        <v>580</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30788714</v>
      </c>
      <c r="C40" s="43"/>
      <c r="D40" s="13">
        <f t="shared" si="3"/>
        <v>581</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30788714</v>
      </c>
      <c r="C41" s="43"/>
      <c r="D41" s="13">
        <f t="shared" si="3"/>
        <v>582</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00688339</v>
      </c>
      <c r="C42" s="43"/>
      <c r="D42" s="13">
        <f t="shared" si="3"/>
        <v>583</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00688339</v>
      </c>
      <c r="C43" s="43"/>
      <c r="D43" s="13">
        <f t="shared" si="3"/>
        <v>584</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00688339</v>
      </c>
      <c r="C44" s="43"/>
      <c r="D44" s="13">
        <f t="shared" si="3"/>
        <v>585</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30806518</v>
      </c>
      <c r="C45" s="43"/>
      <c r="D45" s="13">
        <f t="shared" si="3"/>
        <v>586</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30806518</v>
      </c>
      <c r="C46" s="43"/>
      <c r="D46" s="13">
        <f t="shared" si="3"/>
        <v>587</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30806518</v>
      </c>
      <c r="C47" s="43"/>
      <c r="D47" s="13">
        <f t="shared" si="3"/>
        <v>588</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30806518</v>
      </c>
      <c r="C48" s="43"/>
      <c r="D48" s="13">
        <f t="shared" si="3"/>
        <v>589</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30806518</v>
      </c>
      <c r="C49" s="43"/>
      <c r="D49" s="13">
        <f t="shared" si="3"/>
        <v>590</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30806518</v>
      </c>
      <c r="C50" s="43"/>
      <c r="D50" s="13">
        <f t="shared" si="3"/>
        <v>591</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31751075</v>
      </c>
      <c r="C51" s="43"/>
      <c r="D51" s="13">
        <f t="shared" si="3"/>
        <v>592</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31751075</v>
      </c>
      <c r="C52" s="43"/>
      <c r="D52" s="13">
        <f t="shared" si="3"/>
        <v>593</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37818058</v>
      </c>
      <c r="C53" s="43"/>
      <c r="D53" s="13">
        <f t="shared" si="3"/>
        <v>594</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37818058</v>
      </c>
      <c r="C54" s="43"/>
      <c r="D54" s="13">
        <f t="shared" si="3"/>
        <v>595</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37818058</v>
      </c>
      <c r="C55" s="43"/>
      <c r="D55" s="13">
        <f t="shared" si="3"/>
        <v>596</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37818058</v>
      </c>
      <c r="C56" s="43"/>
      <c r="D56" s="13">
        <f t="shared" si="3"/>
        <v>597</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37818058</v>
      </c>
      <c r="C57" s="43"/>
      <c r="D57" s="13">
        <f t="shared" si="3"/>
        <v>598</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37818058</v>
      </c>
      <c r="C58" s="43"/>
      <c r="D58" s="13">
        <f t="shared" si="3"/>
        <v>599</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37818058</v>
      </c>
      <c r="C59" s="43"/>
      <c r="D59" s="13">
        <f t="shared" si="3"/>
        <v>600</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37818058</v>
      </c>
      <c r="C60" s="43"/>
      <c r="D60" s="13">
        <f t="shared" si="3"/>
        <v>601</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37818058</v>
      </c>
      <c r="C61" s="43"/>
      <c r="D61" s="13">
        <f t="shared" si="3"/>
        <v>602</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00896896</v>
      </c>
      <c r="C62" s="43"/>
      <c r="D62" s="13">
        <f t="shared" si="3"/>
        <v>603</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00896896</v>
      </c>
      <c r="C63" s="43"/>
      <c r="D63" s="13">
        <f t="shared" si="3"/>
        <v>604</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00896896</v>
      </c>
      <c r="C64" s="43"/>
      <c r="D64" s="13">
        <f t="shared" si="3"/>
        <v>605</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00896896</v>
      </c>
      <c r="C65" s="43"/>
      <c r="D65" s="13">
        <f t="shared" si="3"/>
        <v>606</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00896896</v>
      </c>
      <c r="C66" s="43"/>
      <c r="D66" s="13">
        <f t="shared" si="3"/>
        <v>607</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00896896</v>
      </c>
      <c r="C67" s="43"/>
      <c r="D67" s="13">
        <f t="shared" si="3"/>
        <v>608</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00896896</v>
      </c>
      <c r="C68" s="43"/>
      <c r="D68" s="13">
        <f t="shared" si="3"/>
        <v>609</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00896896</v>
      </c>
      <c r="C69" s="43"/>
      <c r="D69" s="13">
        <f t="shared" si="3"/>
        <v>610</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31871526</v>
      </c>
      <c r="C70" s="43"/>
      <c r="D70" s="13">
        <f t="shared" si="3"/>
        <v>611</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31871526</v>
      </c>
      <c r="C71" s="43"/>
      <c r="D71" s="13">
        <f t="shared" si="3"/>
        <v>612</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31871526</v>
      </c>
      <c r="C72" s="43"/>
      <c r="D72" s="13">
        <f t="shared" si="3"/>
        <v>613</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31871526</v>
      </c>
      <c r="C73" s="43"/>
      <c r="D73" s="13">
        <f t="shared" si="3"/>
        <v>614</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12664863</v>
      </c>
      <c r="C74" s="43"/>
      <c r="D74" s="13">
        <f t="shared" si="3"/>
        <v>615</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12664863</v>
      </c>
      <c r="C75" s="43"/>
      <c r="D75" s="13">
        <f t="shared" si="3"/>
        <v>616</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12664863</v>
      </c>
      <c r="C76" s="43"/>
      <c r="D76" s="13">
        <f t="shared" si="3"/>
        <v>617</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12664863</v>
      </c>
      <c r="C77" s="43"/>
      <c r="D77" s="13">
        <f t="shared" si="3"/>
        <v>618</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12664863</v>
      </c>
      <c r="C78" s="43"/>
      <c r="D78" s="13">
        <f t="shared" si="3"/>
        <v>619</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12664863</v>
      </c>
      <c r="C79" s="43"/>
      <c r="D79" s="13">
        <f t="shared" si="3"/>
        <v>620</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12664863</v>
      </c>
      <c r="C80" s="43"/>
      <c r="D80" s="13">
        <f t="shared" si="3"/>
        <v>621</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12664863</v>
      </c>
      <c r="C81" s="43"/>
      <c r="D81" s="13">
        <f t="shared" ref="D81:D101" si="8">D80+1</f>
        <v>622</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12664863</v>
      </c>
      <c r="C82" s="43"/>
      <c r="D82" s="13">
        <f t="shared" si="8"/>
        <v>623</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12664863</v>
      </c>
      <c r="C83" s="43"/>
      <c r="D83" s="13">
        <f t="shared" si="8"/>
        <v>624</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12664863</v>
      </c>
      <c r="C84" s="43"/>
      <c r="D84" s="13">
        <f t="shared" si="8"/>
        <v>625</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12664863</v>
      </c>
      <c r="C85" s="43"/>
      <c r="D85" s="13">
        <f t="shared" si="8"/>
        <v>626</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12664863</v>
      </c>
      <c r="C86" s="43"/>
      <c r="D86" s="13">
        <f t="shared" si="8"/>
        <v>627</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12664863</v>
      </c>
      <c r="C87" s="43"/>
      <c r="D87" s="13">
        <f t="shared" si="8"/>
        <v>628</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12664863</v>
      </c>
      <c r="C88" s="43"/>
      <c r="D88" s="13">
        <f t="shared" si="8"/>
        <v>629</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12664863</v>
      </c>
      <c r="C89" s="43"/>
      <c r="D89" s="13">
        <f t="shared" si="8"/>
        <v>630</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12664863</v>
      </c>
      <c r="C90" s="43"/>
      <c r="D90" s="13">
        <f t="shared" si="8"/>
        <v>631</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12664863</v>
      </c>
      <c r="C91" s="43"/>
      <c r="D91" s="13">
        <f t="shared" si="8"/>
        <v>632</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12664863</v>
      </c>
      <c r="C92" s="43"/>
      <c r="D92" s="13">
        <f t="shared" si="8"/>
        <v>633</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12664863</v>
      </c>
      <c r="C93" s="43"/>
      <c r="D93" s="13">
        <f t="shared" si="8"/>
        <v>634</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12664863</v>
      </c>
      <c r="C94" s="43"/>
      <c r="D94" s="13">
        <f t="shared" si="8"/>
        <v>635</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12664863</v>
      </c>
      <c r="C95" s="43"/>
      <c r="D95" s="13">
        <f t="shared" si="8"/>
        <v>636</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31989373</v>
      </c>
      <c r="C96" s="43"/>
      <c r="D96" s="13">
        <f t="shared" si="8"/>
        <v>637</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31989373</v>
      </c>
      <c r="C97" s="43"/>
      <c r="D97" s="13">
        <f t="shared" si="8"/>
        <v>638</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31989373</v>
      </c>
      <c r="C98" s="43"/>
      <c r="D98" s="13">
        <f t="shared" si="8"/>
        <v>639</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31989373</v>
      </c>
      <c r="C99" s="43"/>
      <c r="D99" s="13">
        <f t="shared" si="8"/>
        <v>640</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37938941</v>
      </c>
      <c r="C100" s="43"/>
      <c r="D100" s="13">
        <f t="shared" si="8"/>
        <v>641</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37938941</v>
      </c>
      <c r="C101" s="43"/>
      <c r="D101" s="13">
        <f t="shared" si="8"/>
        <v>642</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94" t="s">
        <v>1277</v>
      </c>
      <c r="B109" s="194"/>
      <c r="C109" s="194"/>
      <c r="D109" s="194"/>
      <c r="E109" s="194"/>
      <c r="F109" s="194"/>
      <c r="G109" s="194"/>
      <c r="H109" s="194"/>
      <c r="I109" s="16"/>
      <c r="J109" s="16"/>
    </row>
    <row r="110" spans="1:11" s="17" customFormat="1" ht="31.5" customHeight="1">
      <c r="A110" s="195" t="s">
        <v>2685</v>
      </c>
      <c r="B110" s="196"/>
      <c r="C110" s="196"/>
      <c r="D110" s="196"/>
      <c r="E110" s="196"/>
      <c r="F110" s="196"/>
      <c r="G110" s="196"/>
      <c r="H110" s="19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43</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8.12.2016</v>
      </c>
      <c r="B120" s="47"/>
      <c r="C120" s="47"/>
      <c r="F120" s="6"/>
      <c r="G120" s="6"/>
      <c r="H120" s="6"/>
    </row>
    <row r="121" spans="1:10" s="5" customFormat="1" ht="36.75" customHeight="1">
      <c r="A121" s="197" t="s">
        <v>2821</v>
      </c>
      <c r="B121" s="197"/>
      <c r="C121" s="197"/>
      <c r="D121" s="7"/>
      <c r="E121" s="197" t="s">
        <v>2727</v>
      </c>
      <c r="F121" s="197"/>
      <c r="G121" s="197"/>
      <c r="H121" s="197"/>
      <c r="I121" s="7"/>
    </row>
    <row r="122" spans="1:10" s="5" customFormat="1" ht="29.25" customHeight="1">
      <c r="A122" s="193" t="s">
        <v>487</v>
      </c>
      <c r="B122" s="193"/>
      <c r="C122" s="193"/>
      <c r="D122" s="106"/>
      <c r="E122" s="193" t="s">
        <v>2598</v>
      </c>
      <c r="F122" s="193"/>
      <c r="G122" s="193"/>
      <c r="H122" s="19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90" t="s">
        <v>1170</v>
      </c>
      <c r="B125" s="191"/>
      <c r="C125" s="191"/>
      <c r="D125" s="191"/>
      <c r="E125" s="191"/>
      <c r="F125" s="191"/>
      <c r="G125" s="191"/>
      <c r="H125" s="192"/>
      <c r="I125" s="7"/>
      <c r="J125" s="5"/>
    </row>
    <row r="126" spans="1:10" s="4" customFormat="1" ht="16.5" customHeight="1">
      <c r="A126" s="123"/>
      <c r="B126" s="123"/>
      <c r="C126" s="123"/>
      <c r="D126" s="123"/>
      <c r="E126" s="123"/>
      <c r="F126" s="123"/>
      <c r="G126" s="123"/>
      <c r="H126" s="123"/>
      <c r="I126" s="7"/>
      <c r="J126" s="5"/>
    </row>
    <row r="127" spans="1:10" ht="38.25">
      <c r="A127" s="9" t="s">
        <v>2714</v>
      </c>
      <c r="B127" t="s">
        <v>2715</v>
      </c>
      <c r="C127" t="s">
        <v>2716</v>
      </c>
      <c r="D127" s="150">
        <v>42385</v>
      </c>
      <c r="E127" s="151" t="s">
        <v>2810</v>
      </c>
      <c r="F127" t="s">
        <v>2717</v>
      </c>
      <c r="G127" s="153">
        <v>1778.03</v>
      </c>
      <c r="H127" s="155">
        <v>500</v>
      </c>
      <c r="I127" s="97"/>
      <c r="J127" s="8"/>
    </row>
    <row r="128" spans="1:10" ht="51">
      <c r="A128" s="9" t="s">
        <v>2714</v>
      </c>
      <c r="B128" t="s">
        <v>2718</v>
      </c>
      <c r="C128">
        <v>448</v>
      </c>
      <c r="D128" s="150">
        <v>42391</v>
      </c>
      <c r="E128" s="152" t="s">
        <v>2728</v>
      </c>
      <c r="F128" t="s">
        <v>2719</v>
      </c>
      <c r="G128" s="153">
        <v>610</v>
      </c>
      <c r="H128" s="154"/>
      <c r="I128" s="97"/>
      <c r="J128" s="8"/>
    </row>
    <row r="129" spans="1:18" ht="33.75">
      <c r="A129" s="9" t="s">
        <v>2714</v>
      </c>
      <c r="B129" t="s">
        <v>2733</v>
      </c>
      <c r="C129">
        <v>42016</v>
      </c>
      <c r="D129" s="150">
        <v>42402</v>
      </c>
      <c r="E129" s="152" t="s">
        <v>2757</v>
      </c>
      <c r="F129" t="s">
        <v>2734</v>
      </c>
      <c r="G129" s="153">
        <v>1040</v>
      </c>
      <c r="H129" s="154"/>
      <c r="I129" s="97"/>
      <c r="J129" s="8"/>
    </row>
    <row r="130" spans="1:18" ht="33.75">
      <c r="A130" s="9" t="s">
        <v>2714</v>
      </c>
      <c r="B130" s="157" t="s">
        <v>2735</v>
      </c>
      <c r="C130">
        <v>2016001</v>
      </c>
      <c r="D130" s="150">
        <v>42405</v>
      </c>
      <c r="E130" s="152" t="s">
        <v>2736</v>
      </c>
      <c r="F130" t="s">
        <v>2737</v>
      </c>
      <c r="G130" s="153">
        <v>500</v>
      </c>
      <c r="H130" s="154"/>
      <c r="I130" s="97"/>
      <c r="J130" s="8"/>
    </row>
    <row r="131" spans="1:18" ht="38.25">
      <c r="A131" s="9" t="s">
        <v>2714</v>
      </c>
      <c r="B131" s="157" t="s">
        <v>2738</v>
      </c>
      <c r="C131" s="157">
        <v>10192</v>
      </c>
      <c r="D131" s="150">
        <v>42405</v>
      </c>
      <c r="E131" s="152" t="s">
        <v>2758</v>
      </c>
      <c r="F131" t="s">
        <v>2739</v>
      </c>
      <c r="G131" s="153">
        <v>1138.1099999999999</v>
      </c>
      <c r="H131" s="154"/>
      <c r="I131" s="97"/>
      <c r="J131" s="8"/>
    </row>
    <row r="132" spans="1:18" ht="33.75">
      <c r="A132" s="9" t="s">
        <v>2714</v>
      </c>
      <c r="B132" s="157" t="s">
        <v>2740</v>
      </c>
      <c r="C132" s="157">
        <v>22016</v>
      </c>
      <c r="D132" s="150">
        <v>42412</v>
      </c>
      <c r="E132" s="152" t="s">
        <v>2811</v>
      </c>
      <c r="F132" t="s">
        <v>2741</v>
      </c>
      <c r="G132" s="153">
        <v>629</v>
      </c>
      <c r="H132" s="154"/>
      <c r="I132" s="97"/>
      <c r="J132" s="8"/>
    </row>
    <row r="133" spans="1:18" ht="38.25">
      <c r="A133" s="9" t="s">
        <v>2714</v>
      </c>
      <c r="B133" s="157" t="s">
        <v>2742</v>
      </c>
      <c r="C133" s="157">
        <v>3700142641</v>
      </c>
      <c r="D133" s="150">
        <v>42423</v>
      </c>
      <c r="E133" s="152" t="s">
        <v>2759</v>
      </c>
      <c r="F133" s="152" t="s">
        <v>2743</v>
      </c>
      <c r="G133" s="153">
        <v>822.08</v>
      </c>
      <c r="H133" s="154"/>
      <c r="I133" s="97"/>
      <c r="J133" s="8"/>
    </row>
    <row r="134" spans="1:18" ht="51">
      <c r="A134" s="57" t="s">
        <v>2714</v>
      </c>
      <c r="B134" s="156" t="s">
        <v>2744</v>
      </c>
      <c r="C134" s="156" t="s">
        <v>2745</v>
      </c>
      <c r="D134" s="158">
        <v>42428</v>
      </c>
      <c r="E134" s="159" t="s">
        <v>2746</v>
      </c>
      <c r="F134" s="156" t="s">
        <v>2747</v>
      </c>
      <c r="G134" s="156">
        <v>10314.379999999999</v>
      </c>
      <c r="H134" s="156"/>
      <c r="I134" s="97"/>
      <c r="J134" s="8"/>
    </row>
    <row r="135" spans="1:18" ht="33.75">
      <c r="A135" s="57" t="s">
        <v>2714</v>
      </c>
      <c r="B135" s="156" t="s">
        <v>2748</v>
      </c>
      <c r="C135" s="156">
        <v>40160084</v>
      </c>
      <c r="D135" s="158">
        <v>42429</v>
      </c>
      <c r="E135" s="160" t="s">
        <v>2749</v>
      </c>
      <c r="F135" s="156" t="s">
        <v>2750</v>
      </c>
      <c r="G135" s="161">
        <v>5000</v>
      </c>
      <c r="H135" s="156"/>
      <c r="I135" s="97"/>
      <c r="J135" s="8"/>
    </row>
    <row r="136" spans="1:18" ht="38.25">
      <c r="A136" s="9" t="s">
        <v>2714</v>
      </c>
      <c r="B136" s="156" t="s">
        <v>2760</v>
      </c>
      <c r="C136" s="156">
        <v>135</v>
      </c>
      <c r="D136" s="158">
        <v>42429</v>
      </c>
      <c r="E136" s="160" t="s">
        <v>2761</v>
      </c>
      <c r="F136" s="156" t="s">
        <v>2762</v>
      </c>
      <c r="G136" s="161">
        <v>888.64</v>
      </c>
      <c r="H136" s="156"/>
      <c r="I136" s="97"/>
      <c r="J136" s="8"/>
    </row>
    <row r="137" spans="1:18" ht="33.75">
      <c r="A137" s="9" t="s">
        <v>2714</v>
      </c>
      <c r="B137" s="156" t="s">
        <v>2763</v>
      </c>
      <c r="C137" s="156">
        <v>41600181</v>
      </c>
      <c r="D137" s="158">
        <v>42431</v>
      </c>
      <c r="E137" s="159" t="s">
        <v>2764</v>
      </c>
      <c r="F137" s="156" t="s">
        <v>2765</v>
      </c>
      <c r="G137" s="161">
        <v>184.8</v>
      </c>
      <c r="H137" s="156"/>
      <c r="I137" s="97"/>
      <c r="J137" s="8"/>
    </row>
    <row r="138" spans="1:18" ht="33.75">
      <c r="A138" s="9" t="s">
        <v>2714</v>
      </c>
      <c r="B138" s="156" t="s">
        <v>2766</v>
      </c>
      <c r="C138" s="156">
        <v>1160003</v>
      </c>
      <c r="D138" s="158">
        <v>42432</v>
      </c>
      <c r="E138" s="159" t="s">
        <v>2767</v>
      </c>
      <c r="F138" s="156" t="s">
        <v>2768</v>
      </c>
      <c r="G138" s="161">
        <v>360</v>
      </c>
      <c r="H138" s="156"/>
      <c r="I138" s="97"/>
      <c r="J138" s="8"/>
    </row>
    <row r="139" spans="1:18" ht="33.75">
      <c r="A139" s="9" t="s">
        <v>2714</v>
      </c>
      <c r="B139" s="156" t="s">
        <v>2769</v>
      </c>
      <c r="C139" s="156">
        <v>16002</v>
      </c>
      <c r="D139" s="158">
        <v>42436</v>
      </c>
      <c r="E139" s="159" t="s">
        <v>2770</v>
      </c>
      <c r="F139" s="156" t="s">
        <v>2771</v>
      </c>
      <c r="G139" s="161">
        <v>200</v>
      </c>
      <c r="H139" s="156"/>
      <c r="I139" s="97"/>
      <c r="J139" s="8"/>
    </row>
    <row r="140" spans="1:18" ht="33.75">
      <c r="A140" s="9" t="s">
        <v>2714</v>
      </c>
      <c r="B140" s="156" t="s">
        <v>2772</v>
      </c>
      <c r="C140" s="156">
        <v>2016011</v>
      </c>
      <c r="D140" s="158">
        <v>42440</v>
      </c>
      <c r="E140" s="159" t="s">
        <v>2812</v>
      </c>
      <c r="F140" s="156" t="s">
        <v>2773</v>
      </c>
      <c r="G140" s="161">
        <v>510</v>
      </c>
      <c r="H140" s="156"/>
      <c r="I140" s="97"/>
      <c r="J140" s="8"/>
    </row>
    <row r="141" spans="1:18" ht="33.75">
      <c r="A141" s="9" t="s">
        <v>2714</v>
      </c>
      <c r="B141" s="156" t="s">
        <v>2774</v>
      </c>
      <c r="C141" s="156">
        <v>20160005</v>
      </c>
      <c r="D141" s="158">
        <v>42440</v>
      </c>
      <c r="E141" s="159" t="s">
        <v>2813</v>
      </c>
      <c r="F141" s="156" t="s">
        <v>2775</v>
      </c>
      <c r="G141" s="161">
        <v>686</v>
      </c>
      <c r="H141" s="156"/>
      <c r="I141" s="97"/>
      <c r="J141" s="8"/>
    </row>
    <row r="142" spans="1:18" ht="63.75">
      <c r="A142" s="9" t="s">
        <v>2714</v>
      </c>
      <c r="B142" s="156" t="s">
        <v>2776</v>
      </c>
      <c r="C142" s="162" t="s">
        <v>2777</v>
      </c>
      <c r="D142" s="158">
        <v>42441</v>
      </c>
      <c r="E142" s="160" t="s">
        <v>2814</v>
      </c>
      <c r="F142" s="156" t="s">
        <v>2717</v>
      </c>
      <c r="G142" s="161">
        <v>3212.92</v>
      </c>
      <c r="H142" s="156"/>
      <c r="I142" s="97"/>
      <c r="J142" s="8"/>
    </row>
    <row r="143" spans="1:18" ht="33.75">
      <c r="A143" s="9" t="s">
        <v>2714</v>
      </c>
      <c r="B143" s="156" t="s">
        <v>2778</v>
      </c>
      <c r="C143" s="162">
        <v>4595</v>
      </c>
      <c r="D143" s="158">
        <v>42443</v>
      </c>
      <c r="E143" s="160" t="s">
        <v>2779</v>
      </c>
      <c r="F143" s="156" t="s">
        <v>2780</v>
      </c>
      <c r="G143" s="161">
        <v>285.45999999999998</v>
      </c>
      <c r="H143" s="156"/>
      <c r="I143" s="97"/>
      <c r="J143" s="8"/>
      <c r="M143" s="98"/>
      <c r="N143" s="98"/>
      <c r="O143" s="98"/>
      <c r="P143" s="98"/>
      <c r="Q143" s="98"/>
      <c r="R143" s="98"/>
    </row>
    <row r="144" spans="1:18" ht="51">
      <c r="A144" s="9" t="s">
        <v>2714</v>
      </c>
      <c r="B144" s="156" t="s">
        <v>2781</v>
      </c>
      <c r="C144" s="156">
        <v>6004522016</v>
      </c>
      <c r="D144" s="158">
        <v>42445</v>
      </c>
      <c r="E144" s="159" t="s">
        <v>2782</v>
      </c>
      <c r="F144" s="159" t="s">
        <v>2783</v>
      </c>
      <c r="G144" s="161">
        <v>166</v>
      </c>
      <c r="H144" s="156"/>
      <c r="I144" s="97"/>
      <c r="J144" s="8"/>
      <c r="M144" s="98"/>
      <c r="N144" s="98"/>
      <c r="O144" s="98"/>
      <c r="P144" s="98"/>
      <c r="Q144" s="98"/>
      <c r="R144" s="98"/>
    </row>
    <row r="145" spans="1:18" ht="33.75">
      <c r="A145" s="9" t="s">
        <v>2714</v>
      </c>
      <c r="B145" s="156" t="s">
        <v>2784</v>
      </c>
      <c r="C145" s="156">
        <v>2016010</v>
      </c>
      <c r="D145" s="158">
        <v>42445</v>
      </c>
      <c r="E145" s="159" t="s">
        <v>2815</v>
      </c>
      <c r="F145" s="156" t="s">
        <v>2773</v>
      </c>
      <c r="G145" s="161">
        <v>240</v>
      </c>
      <c r="H145" s="156"/>
      <c r="I145" s="97"/>
      <c r="J145" s="8"/>
      <c r="M145" s="98"/>
      <c r="N145" s="98"/>
      <c r="O145" s="98"/>
      <c r="P145" s="98"/>
      <c r="Q145" s="98"/>
      <c r="R145" s="98"/>
    </row>
    <row r="146" spans="1:18" ht="38.25">
      <c r="A146" s="9" t="s">
        <v>2714</v>
      </c>
      <c r="B146" s="156" t="s">
        <v>2785</v>
      </c>
      <c r="C146" s="156">
        <v>416025</v>
      </c>
      <c r="D146" s="158">
        <v>42446</v>
      </c>
      <c r="E146" s="159" t="s">
        <v>2816</v>
      </c>
      <c r="F146" s="156" t="s">
        <v>2786</v>
      </c>
      <c r="G146" s="161">
        <v>2643.4</v>
      </c>
      <c r="H146" s="156"/>
      <c r="I146" s="97"/>
      <c r="J146" s="8"/>
      <c r="O146" s="98"/>
      <c r="P146" s="98"/>
      <c r="Q146" s="98"/>
      <c r="R146" s="98"/>
    </row>
    <row r="147" spans="1:18" ht="33.75">
      <c r="A147" s="9" t="s">
        <v>2714</v>
      </c>
      <c r="B147" s="156" t="s">
        <v>2787</v>
      </c>
      <c r="C147" s="156">
        <v>1201602169</v>
      </c>
      <c r="D147" s="158">
        <v>42446</v>
      </c>
      <c r="E147" s="159" t="s">
        <v>2788</v>
      </c>
      <c r="F147" s="156" t="s">
        <v>2789</v>
      </c>
      <c r="G147" s="161">
        <v>2083.1</v>
      </c>
      <c r="H147" s="156"/>
      <c r="I147" s="97"/>
      <c r="J147" s="8"/>
      <c r="O147" s="98"/>
      <c r="P147" s="98"/>
      <c r="Q147" s="98"/>
      <c r="R147" s="98"/>
    </row>
    <row r="148" spans="1:18" ht="33.75">
      <c r="A148" s="9" t="s">
        <v>2714</v>
      </c>
      <c r="B148" s="156" t="s">
        <v>2790</v>
      </c>
      <c r="C148" s="156">
        <v>160100001</v>
      </c>
      <c r="D148" s="158">
        <v>42446</v>
      </c>
      <c r="E148" s="159" t="s">
        <v>2791</v>
      </c>
      <c r="F148" s="156" t="s">
        <v>2792</v>
      </c>
      <c r="G148" s="161">
        <v>3300</v>
      </c>
      <c r="H148" s="156"/>
      <c r="I148" s="97"/>
      <c r="J148" s="8"/>
      <c r="O148" s="98"/>
      <c r="P148" s="98"/>
      <c r="Q148" s="98"/>
      <c r="R148" s="98"/>
    </row>
    <row r="149" spans="1:18" ht="63.75">
      <c r="A149" s="9" t="s">
        <v>2714</v>
      </c>
      <c r="B149" s="156" t="s">
        <v>2793</v>
      </c>
      <c r="C149" s="156">
        <v>63502514</v>
      </c>
      <c r="D149" s="158">
        <v>42449</v>
      </c>
      <c r="E149" s="160" t="s">
        <v>2809</v>
      </c>
      <c r="F149" s="156" t="s">
        <v>2717</v>
      </c>
      <c r="G149" s="161">
        <v>5196.45</v>
      </c>
      <c r="H149" s="156"/>
      <c r="I149" s="97"/>
      <c r="J149" s="8"/>
      <c r="O149" s="98"/>
      <c r="P149" s="98"/>
      <c r="Q149" s="98"/>
      <c r="R149" s="98"/>
    </row>
    <row r="150" spans="1:18" ht="33.75">
      <c r="A150" s="9" t="s">
        <v>2714</v>
      </c>
      <c r="B150" s="156" t="s">
        <v>2794</v>
      </c>
      <c r="C150" s="162" t="s">
        <v>2795</v>
      </c>
      <c r="D150" s="158">
        <v>42451</v>
      </c>
      <c r="E150" s="159" t="s">
        <v>2796</v>
      </c>
      <c r="F150" s="156" t="s">
        <v>2797</v>
      </c>
      <c r="G150" s="161">
        <v>1208.96</v>
      </c>
      <c r="H150" s="156"/>
      <c r="I150" s="97"/>
      <c r="J150" s="8"/>
      <c r="O150" s="98"/>
      <c r="P150" s="98"/>
      <c r="Q150" s="98"/>
      <c r="R150" s="98"/>
    </row>
    <row r="151" spans="1:18" ht="33.75">
      <c r="A151" s="9" t="s">
        <v>2714</v>
      </c>
      <c r="B151" s="156" t="s">
        <v>2798</v>
      </c>
      <c r="C151" s="156">
        <v>1235</v>
      </c>
      <c r="D151" s="158">
        <v>42458</v>
      </c>
      <c r="E151" s="159" t="s">
        <v>2817</v>
      </c>
      <c r="F151" s="156" t="s">
        <v>2780</v>
      </c>
      <c r="G151" s="161">
        <v>149</v>
      </c>
      <c r="H151" s="156"/>
      <c r="I151" s="97"/>
      <c r="J151" s="8"/>
      <c r="O151" s="98"/>
      <c r="P151" s="98"/>
      <c r="Q151" s="98"/>
      <c r="R151" s="98"/>
    </row>
    <row r="152" spans="1:18" ht="76.5">
      <c r="A152" s="9" t="s">
        <v>2714</v>
      </c>
      <c r="B152" s="156" t="s">
        <v>2822</v>
      </c>
      <c r="C152" s="156">
        <v>453</v>
      </c>
      <c r="D152" s="158">
        <v>42464</v>
      </c>
      <c r="E152" s="160" t="s">
        <v>2842</v>
      </c>
      <c r="F152" s="159" t="s">
        <v>2823</v>
      </c>
      <c r="G152" s="161">
        <v>12645</v>
      </c>
      <c r="H152" s="156"/>
      <c r="I152" s="97"/>
      <c r="J152" s="8"/>
      <c r="O152" s="98"/>
      <c r="P152" s="98"/>
      <c r="Q152" s="98"/>
      <c r="R152" s="98"/>
    </row>
    <row r="153" spans="1:18" ht="33.75">
      <c r="A153" s="9" t="s">
        <v>2714</v>
      </c>
      <c r="B153" s="156" t="s">
        <v>2824</v>
      </c>
      <c r="C153" s="156">
        <v>41600253</v>
      </c>
      <c r="D153" s="158">
        <v>42475</v>
      </c>
      <c r="E153" s="156" t="s">
        <v>2825</v>
      </c>
      <c r="F153" s="156" t="s">
        <v>2765</v>
      </c>
      <c r="G153" s="161">
        <v>319.97000000000003</v>
      </c>
      <c r="H153" s="156"/>
      <c r="I153" s="97"/>
      <c r="J153" s="8"/>
    </row>
    <row r="154" spans="1:18" ht="38.25">
      <c r="A154" s="9" t="s">
        <v>2714</v>
      </c>
      <c r="B154" s="156" t="s">
        <v>2826</v>
      </c>
      <c r="C154" s="156">
        <v>200160222</v>
      </c>
      <c r="D154" s="158">
        <v>42475</v>
      </c>
      <c r="E154" s="159" t="s">
        <v>2827</v>
      </c>
      <c r="F154" s="156" t="s">
        <v>2828</v>
      </c>
      <c r="G154" s="161">
        <v>320</v>
      </c>
      <c r="H154" s="156"/>
      <c r="I154" s="97"/>
      <c r="J154" s="8"/>
    </row>
    <row r="155" spans="1:18" ht="33.75">
      <c r="A155" s="9" t="s">
        <v>2714</v>
      </c>
      <c r="B155" s="156" t="s">
        <v>2829</v>
      </c>
      <c r="C155" s="156">
        <v>30811571</v>
      </c>
      <c r="D155" s="158">
        <v>42479</v>
      </c>
      <c r="E155" s="159" t="s">
        <v>2830</v>
      </c>
      <c r="F155" s="156" t="s">
        <v>766</v>
      </c>
      <c r="G155" s="161">
        <v>398.5</v>
      </c>
      <c r="H155" s="156"/>
      <c r="I155" s="97"/>
      <c r="J155" s="8"/>
    </row>
    <row r="156" spans="1:18" ht="38.25">
      <c r="A156" s="9" t="s">
        <v>2714</v>
      </c>
      <c r="B156" s="156" t="s">
        <v>2831</v>
      </c>
      <c r="C156" s="156">
        <v>2016093</v>
      </c>
      <c r="D156" s="158">
        <v>42479</v>
      </c>
      <c r="E156" s="160" t="s">
        <v>2843</v>
      </c>
      <c r="F156" s="156" t="s">
        <v>2832</v>
      </c>
      <c r="G156" s="161">
        <v>3403.5</v>
      </c>
      <c r="H156" s="156"/>
      <c r="I156" s="97"/>
      <c r="J156" s="8"/>
    </row>
    <row r="157" spans="1:18" ht="51">
      <c r="A157" s="9" t="s">
        <v>2714</v>
      </c>
      <c r="B157" s="156" t="s">
        <v>2833</v>
      </c>
      <c r="C157" s="156">
        <v>164000679</v>
      </c>
      <c r="D157" s="158">
        <v>42481</v>
      </c>
      <c r="E157" s="160" t="s">
        <v>2836</v>
      </c>
      <c r="F157" s="156" t="s">
        <v>2834</v>
      </c>
      <c r="G157" s="161">
        <v>597</v>
      </c>
      <c r="H157" s="156"/>
      <c r="I157" s="97"/>
      <c r="J157" s="8"/>
    </row>
    <row r="158" spans="1:18" ht="51">
      <c r="A158" s="9" t="s">
        <v>2714</v>
      </c>
      <c r="B158" s="156" t="s">
        <v>2835</v>
      </c>
      <c r="C158" s="156">
        <v>270416</v>
      </c>
      <c r="D158" s="158">
        <v>42487</v>
      </c>
      <c r="E158" s="160" t="s">
        <v>2837</v>
      </c>
      <c r="F158" s="156" t="s">
        <v>2725</v>
      </c>
      <c r="G158" s="161">
        <v>1340</v>
      </c>
      <c r="H158" s="156"/>
      <c r="I158" s="97"/>
      <c r="J158" s="8"/>
    </row>
    <row r="159" spans="1:18" ht="33.75">
      <c r="A159" s="9" t="s">
        <v>2714</v>
      </c>
      <c r="B159" s="156" t="s">
        <v>2844</v>
      </c>
      <c r="C159" s="156">
        <v>12016</v>
      </c>
      <c r="D159" s="158">
        <v>42492</v>
      </c>
      <c r="E159" s="156" t="s">
        <v>2845</v>
      </c>
      <c r="F159" s="156" t="s">
        <v>2846</v>
      </c>
      <c r="G159" s="161">
        <v>704.15</v>
      </c>
      <c r="H159" s="156"/>
    </row>
    <row r="160" spans="1:18" ht="38.25">
      <c r="A160" s="9" t="s">
        <v>2714</v>
      </c>
      <c r="B160" s="156" t="s">
        <v>2847</v>
      </c>
      <c r="C160" s="156">
        <v>160727</v>
      </c>
      <c r="D160" s="158">
        <v>42492</v>
      </c>
      <c r="E160" s="159" t="s">
        <v>2848</v>
      </c>
      <c r="F160" s="156" t="s">
        <v>2849</v>
      </c>
      <c r="G160" s="161">
        <v>778</v>
      </c>
      <c r="H160" s="156"/>
    </row>
    <row r="161" spans="1:8" ht="38.25">
      <c r="A161" s="9" t="s">
        <v>2714</v>
      </c>
      <c r="B161" s="156" t="s">
        <v>2850</v>
      </c>
      <c r="C161" s="156">
        <v>160038</v>
      </c>
      <c r="D161" s="158">
        <v>42492</v>
      </c>
      <c r="E161" s="160" t="s">
        <v>2877</v>
      </c>
      <c r="F161" s="156" t="s">
        <v>2851</v>
      </c>
      <c r="G161" s="156">
        <v>1000</v>
      </c>
      <c r="H161" s="156"/>
    </row>
    <row r="162" spans="1:8" ht="38.25">
      <c r="A162" s="9" t="s">
        <v>2714</v>
      </c>
      <c r="B162" s="156" t="s">
        <v>2852</v>
      </c>
      <c r="C162" s="156">
        <v>42016</v>
      </c>
      <c r="D162" s="158">
        <v>42492</v>
      </c>
      <c r="E162" s="160" t="s">
        <v>2878</v>
      </c>
      <c r="F162" s="156" t="s">
        <v>2755</v>
      </c>
      <c r="G162" s="156">
        <v>2688.23</v>
      </c>
      <c r="H162" s="156"/>
    </row>
    <row r="163" spans="1:8" ht="33.75">
      <c r="A163" s="9" t="s">
        <v>2714</v>
      </c>
      <c r="B163" s="166" t="s">
        <v>2853</v>
      </c>
      <c r="C163" s="167">
        <v>2016028</v>
      </c>
      <c r="D163" s="168">
        <v>42492</v>
      </c>
      <c r="E163" s="159" t="s">
        <v>2854</v>
      </c>
      <c r="F163" s="156" t="s">
        <v>2855</v>
      </c>
      <c r="G163" s="156"/>
      <c r="H163" s="156">
        <v>949.46</v>
      </c>
    </row>
    <row r="164" spans="1:8" ht="38.25">
      <c r="A164" s="9" t="s">
        <v>2714</v>
      </c>
      <c r="B164" s="156" t="s">
        <v>2856</v>
      </c>
      <c r="C164" s="156">
        <v>242016</v>
      </c>
      <c r="D164" s="158">
        <v>42502</v>
      </c>
      <c r="E164" s="159" t="s">
        <v>2857</v>
      </c>
      <c r="F164" s="156" t="s">
        <v>2858</v>
      </c>
      <c r="G164" s="156">
        <v>588</v>
      </c>
      <c r="H164" s="156"/>
    </row>
    <row r="165" spans="1:8" ht="40.5">
      <c r="A165" s="9" t="s">
        <v>2714</v>
      </c>
      <c r="B165" s="156" t="s">
        <v>2859</v>
      </c>
      <c r="C165" s="156">
        <v>160711</v>
      </c>
      <c r="D165" s="158">
        <v>42509</v>
      </c>
      <c r="E165" s="160" t="s">
        <v>2895</v>
      </c>
      <c r="F165" s="156" t="s">
        <v>2860</v>
      </c>
      <c r="G165" s="156">
        <v>2409</v>
      </c>
      <c r="H165" s="156"/>
    </row>
    <row r="166" spans="1:8" ht="38.25">
      <c r="A166" s="9" t="s">
        <v>2714</v>
      </c>
      <c r="B166" s="156" t="s">
        <v>2861</v>
      </c>
      <c r="C166" s="156">
        <v>19516</v>
      </c>
      <c r="D166" s="158">
        <v>42509</v>
      </c>
      <c r="E166" s="160" t="s">
        <v>2862</v>
      </c>
      <c r="F166" s="156" t="s">
        <v>2863</v>
      </c>
      <c r="G166" s="156">
        <v>90</v>
      </c>
      <c r="H166" s="156"/>
    </row>
    <row r="167" spans="1:8" ht="40.5">
      <c r="A167" s="9" t="s">
        <v>2714</v>
      </c>
      <c r="B167" s="156" t="s">
        <v>2864</v>
      </c>
      <c r="C167" s="156">
        <v>20</v>
      </c>
      <c r="D167" s="158">
        <v>42513</v>
      </c>
      <c r="E167" s="160" t="s">
        <v>2896</v>
      </c>
      <c r="F167" s="156" t="s">
        <v>2865</v>
      </c>
      <c r="G167" s="156">
        <v>2676</v>
      </c>
      <c r="H167" s="156"/>
    </row>
    <row r="168" spans="1:8" ht="33.75">
      <c r="A168" s="9" t="s">
        <v>2714</v>
      </c>
      <c r="B168" s="156" t="s">
        <v>2866</v>
      </c>
      <c r="C168" s="156">
        <v>2016069</v>
      </c>
      <c r="D168" s="158">
        <v>42514</v>
      </c>
      <c r="E168" s="156" t="s">
        <v>2867</v>
      </c>
      <c r="F168" s="156" t="s">
        <v>2868</v>
      </c>
      <c r="G168" s="156">
        <v>150</v>
      </c>
      <c r="H168" s="156"/>
    </row>
    <row r="169" spans="1:8" ht="38.25">
      <c r="A169" s="9" t="s">
        <v>2714</v>
      </c>
      <c r="B169" s="156" t="s">
        <v>2869</v>
      </c>
      <c r="C169" s="156">
        <v>523216</v>
      </c>
      <c r="D169" s="158">
        <v>42514</v>
      </c>
      <c r="E169" s="160" t="s">
        <v>2898</v>
      </c>
      <c r="F169" s="156" t="s">
        <v>2870</v>
      </c>
      <c r="G169" s="156">
        <v>770.39</v>
      </c>
      <c r="H169" s="156"/>
    </row>
    <row r="170" spans="1:8" ht="40.5">
      <c r="A170" s="9" t="s">
        <v>2714</v>
      </c>
      <c r="B170" s="156" t="s">
        <v>2871</v>
      </c>
      <c r="C170" s="156">
        <v>160756</v>
      </c>
      <c r="D170" s="156"/>
      <c r="E170" s="160" t="s">
        <v>2897</v>
      </c>
      <c r="F170" s="156" t="s">
        <v>2860</v>
      </c>
      <c r="G170" s="156">
        <v>80</v>
      </c>
      <c r="H170" s="156"/>
    </row>
    <row r="171" spans="1:8" ht="40.5">
      <c r="A171" s="9" t="s">
        <v>2714</v>
      </c>
      <c r="B171" s="156" t="s">
        <v>2872</v>
      </c>
      <c r="C171" s="156">
        <v>26516</v>
      </c>
      <c r="D171" s="158">
        <v>42516</v>
      </c>
      <c r="E171" s="160" t="s">
        <v>3026</v>
      </c>
      <c r="F171" s="156" t="s">
        <v>2725</v>
      </c>
      <c r="G171" s="156">
        <v>380</v>
      </c>
      <c r="H171" s="156"/>
    </row>
    <row r="172" spans="1:8" ht="38.25">
      <c r="A172" s="9" t="s">
        <v>2714</v>
      </c>
      <c r="B172" s="163" t="s">
        <v>2873</v>
      </c>
      <c r="C172" s="163">
        <v>161746</v>
      </c>
      <c r="D172" s="164">
        <v>42516</v>
      </c>
      <c r="E172" s="169" t="s">
        <v>2848</v>
      </c>
      <c r="F172" s="163" t="s">
        <v>2849</v>
      </c>
      <c r="G172" s="163">
        <v>629</v>
      </c>
      <c r="H172" s="163"/>
    </row>
    <row r="173" spans="1:8" ht="38.25">
      <c r="A173" s="57" t="s">
        <v>2714</v>
      </c>
      <c r="B173" s="156" t="s">
        <v>2874</v>
      </c>
      <c r="C173" s="156">
        <v>2016011</v>
      </c>
      <c r="D173" s="158">
        <v>42516</v>
      </c>
      <c r="E173" s="160" t="s">
        <v>2877</v>
      </c>
      <c r="F173" s="156" t="s">
        <v>2875</v>
      </c>
      <c r="G173" s="156">
        <v>800</v>
      </c>
      <c r="H173" s="156"/>
    </row>
    <row r="174" spans="1:8" ht="40.5">
      <c r="A174" s="57" t="s">
        <v>2714</v>
      </c>
      <c r="B174" s="156" t="s">
        <v>2876</v>
      </c>
      <c r="C174" s="156">
        <v>160789</v>
      </c>
      <c r="D174" s="158">
        <v>42521</v>
      </c>
      <c r="E174" s="160" t="s">
        <v>2899</v>
      </c>
      <c r="F174" s="156" t="s">
        <v>2860</v>
      </c>
      <c r="G174" s="156">
        <v>80</v>
      </c>
      <c r="H174" s="156"/>
    </row>
    <row r="175" spans="1:8" ht="33.75">
      <c r="A175" s="9" t="s">
        <v>2714</v>
      </c>
      <c r="B175" s="163" t="s">
        <v>2893</v>
      </c>
      <c r="C175" s="163">
        <v>220616</v>
      </c>
      <c r="D175" s="164">
        <v>42543</v>
      </c>
      <c r="E175" s="169" t="s">
        <v>2894</v>
      </c>
      <c r="F175" s="163" t="s">
        <v>2797</v>
      </c>
      <c r="G175" s="175">
        <v>187.51</v>
      </c>
      <c r="H175" s="155"/>
    </row>
    <row r="176" spans="1:8" ht="33.75">
      <c r="A176" s="9" t="s">
        <v>2714</v>
      </c>
      <c r="B176" s="156" t="s">
        <v>2904</v>
      </c>
      <c r="C176" s="156">
        <v>201600510</v>
      </c>
      <c r="D176" s="158">
        <v>42557</v>
      </c>
      <c r="E176" s="156" t="s">
        <v>2905</v>
      </c>
      <c r="F176" s="156" t="s">
        <v>2906</v>
      </c>
      <c r="G176" s="161">
        <v>305.60000000000002</v>
      </c>
      <c r="H176" s="156"/>
    </row>
    <row r="177" spans="1:8" ht="33.75">
      <c r="A177" s="9" t="s">
        <v>2714</v>
      </c>
      <c r="B177" s="156" t="s">
        <v>2907</v>
      </c>
      <c r="C177" s="156">
        <v>30811571</v>
      </c>
      <c r="D177" s="158">
        <v>42557</v>
      </c>
      <c r="E177" s="156" t="s">
        <v>2908</v>
      </c>
      <c r="F177" s="156" t="s">
        <v>766</v>
      </c>
      <c r="G177" s="156">
        <v>398.5</v>
      </c>
      <c r="H177" s="156"/>
    </row>
    <row r="178" spans="1:8" ht="51">
      <c r="A178" s="9" t="s">
        <v>2714</v>
      </c>
      <c r="B178" s="156" t="s">
        <v>2909</v>
      </c>
      <c r="C178" s="156">
        <v>160960</v>
      </c>
      <c r="D178" s="158">
        <v>42559</v>
      </c>
      <c r="E178" s="160" t="s">
        <v>2943</v>
      </c>
      <c r="F178" s="156" t="s">
        <v>2860</v>
      </c>
      <c r="G178" s="156" t="s">
        <v>806</v>
      </c>
      <c r="H178" s="156">
        <v>6090</v>
      </c>
    </row>
    <row r="179" spans="1:8" ht="45">
      <c r="A179" s="9" t="s">
        <v>2714</v>
      </c>
      <c r="B179" s="156" t="s">
        <v>2910</v>
      </c>
      <c r="C179" s="156">
        <v>502016</v>
      </c>
      <c r="D179" s="158">
        <v>42559</v>
      </c>
      <c r="E179" s="174" t="s">
        <v>2911</v>
      </c>
      <c r="F179" s="156" t="s">
        <v>2912</v>
      </c>
      <c r="G179" s="156">
        <v>6760</v>
      </c>
      <c r="H179" s="156"/>
    </row>
    <row r="180" spans="1:8" ht="38.25">
      <c r="A180" s="9" t="s">
        <v>2714</v>
      </c>
      <c r="B180" s="156" t="s">
        <v>2913</v>
      </c>
      <c r="C180" s="156" t="s">
        <v>2914</v>
      </c>
      <c r="D180" s="158">
        <v>42562</v>
      </c>
      <c r="E180" s="177" t="s">
        <v>2944</v>
      </c>
      <c r="F180" s="156" t="s">
        <v>2915</v>
      </c>
      <c r="G180" s="156">
        <v>750</v>
      </c>
      <c r="H180" s="156"/>
    </row>
    <row r="181" spans="1:8" ht="51">
      <c r="A181" s="9" t="s">
        <v>2714</v>
      </c>
      <c r="B181" s="156" t="s">
        <v>2916</v>
      </c>
      <c r="C181" s="156" t="s">
        <v>2917</v>
      </c>
      <c r="D181" s="158">
        <v>42570</v>
      </c>
      <c r="E181" s="159" t="s">
        <v>2919</v>
      </c>
      <c r="F181" s="156" t="s">
        <v>2918</v>
      </c>
      <c r="G181" s="156">
        <v>2255</v>
      </c>
      <c r="H181" s="156"/>
    </row>
    <row r="182" spans="1:8" ht="33.75">
      <c r="A182" s="9" t="s">
        <v>2714</v>
      </c>
      <c r="B182" s="156" t="s">
        <v>2922</v>
      </c>
      <c r="C182" s="156">
        <v>12016215</v>
      </c>
      <c r="D182" s="158">
        <v>42583</v>
      </c>
      <c r="E182" s="156" t="s">
        <v>2923</v>
      </c>
      <c r="F182" s="156" t="s">
        <v>2924</v>
      </c>
      <c r="G182" s="161"/>
      <c r="H182" s="176">
        <v>30</v>
      </c>
    </row>
    <row r="183" spans="1:8" ht="33.75">
      <c r="A183" s="9" t="s">
        <v>2714</v>
      </c>
      <c r="B183" s="156" t="s">
        <v>2925</v>
      </c>
      <c r="C183" s="156">
        <v>41600701</v>
      </c>
      <c r="D183" s="158">
        <v>42583</v>
      </c>
      <c r="E183" s="156" t="s">
        <v>2926</v>
      </c>
      <c r="F183" s="156" t="s">
        <v>2765</v>
      </c>
      <c r="G183" s="156"/>
      <c r="H183" s="156">
        <v>72.599999999999994</v>
      </c>
    </row>
    <row r="184" spans="1:8" ht="51">
      <c r="A184" s="9" t="s">
        <v>2714</v>
      </c>
      <c r="B184" s="156" t="s">
        <v>2927</v>
      </c>
      <c r="C184" s="156">
        <v>160071</v>
      </c>
      <c r="D184" s="158">
        <v>42590</v>
      </c>
      <c r="E184" s="179" t="s">
        <v>3027</v>
      </c>
      <c r="F184" s="156" t="s">
        <v>2928</v>
      </c>
      <c r="G184" s="156">
        <v>3360</v>
      </c>
      <c r="H184" s="156"/>
    </row>
    <row r="185" spans="1:8" ht="38.25">
      <c r="A185" s="9" t="s">
        <v>2714</v>
      </c>
      <c r="B185" s="156" t="s">
        <v>2929</v>
      </c>
      <c r="C185" s="156">
        <v>161086</v>
      </c>
      <c r="D185" s="158">
        <v>42592</v>
      </c>
      <c r="E185" s="160" t="s">
        <v>3028</v>
      </c>
      <c r="F185" s="156" t="s">
        <v>2860</v>
      </c>
      <c r="G185" s="156">
        <v>693</v>
      </c>
      <c r="H185" s="156"/>
    </row>
    <row r="186" spans="1:8" ht="38.25">
      <c r="A186" s="9" t="s">
        <v>2714</v>
      </c>
      <c r="B186" s="156" t="s">
        <v>2930</v>
      </c>
      <c r="C186" s="162" t="s">
        <v>2931</v>
      </c>
      <c r="D186" s="158">
        <v>42599</v>
      </c>
      <c r="E186" s="160" t="s">
        <v>3029</v>
      </c>
      <c r="F186" s="156" t="s">
        <v>2932</v>
      </c>
      <c r="G186" s="156"/>
      <c r="H186" s="156">
        <v>1480</v>
      </c>
    </row>
    <row r="187" spans="1:8" ht="38.25">
      <c r="A187" s="9" t="s">
        <v>2714</v>
      </c>
      <c r="B187" s="156" t="s">
        <v>2933</v>
      </c>
      <c r="C187" s="156">
        <v>2016101</v>
      </c>
      <c r="D187" s="158">
        <v>42594</v>
      </c>
      <c r="E187" s="160" t="s">
        <v>3030</v>
      </c>
      <c r="F187" s="156" t="s">
        <v>2934</v>
      </c>
      <c r="G187" s="156">
        <v>980</v>
      </c>
      <c r="H187" s="156"/>
    </row>
    <row r="188" spans="1:8" ht="38.25">
      <c r="A188" s="9" t="s">
        <v>2714</v>
      </c>
      <c r="B188" s="156" t="s">
        <v>2935</v>
      </c>
      <c r="C188" s="156">
        <v>201608010</v>
      </c>
      <c r="D188" s="158">
        <v>42601</v>
      </c>
      <c r="E188" s="160" t="s">
        <v>3031</v>
      </c>
      <c r="F188" s="156" t="s">
        <v>2936</v>
      </c>
      <c r="G188" s="156">
        <v>660</v>
      </c>
      <c r="H188" s="156"/>
    </row>
    <row r="189" spans="1:8" ht="33.75">
      <c r="A189" s="9" t="s">
        <v>2714</v>
      </c>
      <c r="B189" s="156" t="s">
        <v>2937</v>
      </c>
      <c r="C189" s="156">
        <v>3160003525</v>
      </c>
      <c r="D189" s="158">
        <v>42608</v>
      </c>
      <c r="E189" s="156" t="s">
        <v>2938</v>
      </c>
      <c r="F189" s="156" t="s">
        <v>2939</v>
      </c>
      <c r="G189" s="156">
        <v>400</v>
      </c>
      <c r="H189" s="156"/>
    </row>
    <row r="190" spans="1:8" ht="38.25">
      <c r="A190" s="9" t="s">
        <v>2714</v>
      </c>
      <c r="B190" s="156" t="s">
        <v>2945</v>
      </c>
      <c r="C190" s="156"/>
      <c r="D190" s="168">
        <v>42615</v>
      </c>
      <c r="E190" s="160" t="s">
        <v>3032</v>
      </c>
      <c r="F190" s="166"/>
      <c r="G190" s="167">
        <v>130</v>
      </c>
      <c r="H190" s="156"/>
    </row>
    <row r="191" spans="1:8" ht="33.75">
      <c r="A191" s="9" t="s">
        <v>2714</v>
      </c>
      <c r="B191" s="156" t="s">
        <v>2946</v>
      </c>
      <c r="C191" s="156">
        <v>2016296</v>
      </c>
      <c r="D191" s="158">
        <v>42618</v>
      </c>
      <c r="E191" s="156" t="s">
        <v>2947</v>
      </c>
      <c r="F191" s="156" t="s">
        <v>2832</v>
      </c>
      <c r="G191" s="161"/>
      <c r="H191" s="176">
        <v>1325</v>
      </c>
    </row>
    <row r="192" spans="1:8" ht="33.75">
      <c r="A192" s="9" t="s">
        <v>2714</v>
      </c>
      <c r="B192" s="156" t="s">
        <v>2948</v>
      </c>
      <c r="C192" s="156">
        <v>8388800</v>
      </c>
      <c r="D192" s="158">
        <v>42618</v>
      </c>
      <c r="E192" s="156" t="s">
        <v>2949</v>
      </c>
      <c r="F192" s="156" t="s">
        <v>2950</v>
      </c>
      <c r="G192" s="156">
        <v>1398</v>
      </c>
      <c r="H192" s="156"/>
    </row>
    <row r="193" spans="1:8" ht="33.75">
      <c r="A193" s="9" t="s">
        <v>2714</v>
      </c>
      <c r="B193" s="156" t="s">
        <v>2951</v>
      </c>
      <c r="C193" s="156">
        <v>222016</v>
      </c>
      <c r="D193" s="158">
        <v>42622</v>
      </c>
      <c r="E193" s="156" t="s">
        <v>2952</v>
      </c>
      <c r="F193" s="156" t="s">
        <v>2953</v>
      </c>
      <c r="G193" s="156">
        <v>250</v>
      </c>
      <c r="H193" s="156"/>
    </row>
    <row r="194" spans="1:8" ht="38.25">
      <c r="A194" s="9" t="s">
        <v>2714</v>
      </c>
      <c r="B194" s="156" t="s">
        <v>2954</v>
      </c>
      <c r="C194" s="162" t="s">
        <v>2955</v>
      </c>
      <c r="D194" s="158">
        <v>42623</v>
      </c>
      <c r="E194" s="160" t="s">
        <v>3033</v>
      </c>
      <c r="F194" s="156" t="s">
        <v>2956</v>
      </c>
      <c r="G194" s="156">
        <v>3665.44</v>
      </c>
      <c r="H194" s="156"/>
    </row>
    <row r="195" spans="1:8" ht="38.25">
      <c r="A195" s="9" t="s">
        <v>2714</v>
      </c>
      <c r="B195" s="156" t="s">
        <v>2957</v>
      </c>
      <c r="C195" s="156">
        <v>26768</v>
      </c>
      <c r="D195" s="158">
        <v>42633</v>
      </c>
      <c r="E195" s="160" t="s">
        <v>3034</v>
      </c>
      <c r="F195" s="156" t="s">
        <v>2958</v>
      </c>
      <c r="G195" s="156">
        <v>670.6</v>
      </c>
      <c r="H195" s="156"/>
    </row>
    <row r="196" spans="1:8" ht="38.25">
      <c r="A196" s="9" t="s">
        <v>2714</v>
      </c>
      <c r="B196" s="156" t="s">
        <v>2959</v>
      </c>
      <c r="C196" s="156">
        <v>11587</v>
      </c>
      <c r="D196" s="158">
        <v>42636</v>
      </c>
      <c r="E196" s="160" t="s">
        <v>3035</v>
      </c>
      <c r="F196" s="156" t="s">
        <v>2960</v>
      </c>
      <c r="G196" s="156">
        <v>3893.2</v>
      </c>
      <c r="H196" s="156"/>
    </row>
    <row r="197" spans="1:8" ht="38.25">
      <c r="A197" s="9" t="s">
        <v>2714</v>
      </c>
      <c r="B197" s="156" t="s">
        <v>2961</v>
      </c>
      <c r="C197" s="156">
        <v>16650</v>
      </c>
      <c r="D197" s="158">
        <v>42641</v>
      </c>
      <c r="E197" s="160" t="s">
        <v>3036</v>
      </c>
      <c r="F197" s="156" t="s">
        <v>2962</v>
      </c>
      <c r="G197" s="156">
        <v>3675</v>
      </c>
      <c r="H197" s="156"/>
    </row>
    <row r="198" spans="1:8" ht="33.75">
      <c r="A198" s="9" t="s">
        <v>2714</v>
      </c>
      <c r="B198" s="156" t="s">
        <v>2963</v>
      </c>
      <c r="C198" s="156">
        <v>2016036</v>
      </c>
      <c r="D198" s="158">
        <v>42642</v>
      </c>
      <c r="E198" s="156" t="s">
        <v>2964</v>
      </c>
      <c r="F198" s="156" t="s">
        <v>2965</v>
      </c>
      <c r="G198" s="156">
        <v>422.4</v>
      </c>
      <c r="H198" s="156"/>
    </row>
    <row r="199" spans="1:8" ht="38.25">
      <c r="A199" s="9" t="s">
        <v>2714</v>
      </c>
      <c r="B199" s="156" t="s">
        <v>2988</v>
      </c>
      <c r="C199" s="156">
        <v>13323</v>
      </c>
      <c r="D199" s="158">
        <v>42645</v>
      </c>
      <c r="E199" s="160" t="s">
        <v>3037</v>
      </c>
      <c r="F199" s="156" t="s">
        <v>2989</v>
      </c>
      <c r="G199" s="156">
        <v>513.07000000000005</v>
      </c>
      <c r="H199" s="156"/>
    </row>
    <row r="200" spans="1:8" ht="38.25">
      <c r="A200" s="9" t="s">
        <v>2714</v>
      </c>
      <c r="B200" s="156" t="s">
        <v>2990</v>
      </c>
      <c r="C200" s="156">
        <v>2016</v>
      </c>
      <c r="D200" s="158">
        <v>42645</v>
      </c>
      <c r="E200" s="160" t="s">
        <v>2991</v>
      </c>
      <c r="F200" s="156" t="s">
        <v>2992</v>
      </c>
      <c r="G200" s="156">
        <v>315</v>
      </c>
      <c r="H200" s="156"/>
    </row>
    <row r="201" spans="1:8" ht="38.25">
      <c r="A201" s="9" t="s">
        <v>2714</v>
      </c>
      <c r="B201" s="156" t="s">
        <v>2993</v>
      </c>
      <c r="C201" s="156">
        <v>240916</v>
      </c>
      <c r="D201" s="158">
        <v>42645</v>
      </c>
      <c r="E201" s="160" t="s">
        <v>3038</v>
      </c>
      <c r="F201" s="156" t="s">
        <v>2994</v>
      </c>
      <c r="G201" s="156"/>
      <c r="H201" s="156">
        <v>204.25</v>
      </c>
    </row>
    <row r="202" spans="1:8" ht="38.25">
      <c r="A202" s="9" t="s">
        <v>2714</v>
      </c>
      <c r="B202" s="156" t="s">
        <v>2995</v>
      </c>
      <c r="C202" s="156">
        <v>2016371</v>
      </c>
      <c r="D202" s="158">
        <v>42650</v>
      </c>
      <c r="E202" s="160" t="s">
        <v>3039</v>
      </c>
      <c r="F202" s="156" t="s">
        <v>2832</v>
      </c>
      <c r="G202" s="161">
        <v>2315.13</v>
      </c>
      <c r="H202" s="176"/>
    </row>
    <row r="203" spans="1:8" ht="38.25">
      <c r="A203" s="9" t="s">
        <v>2714</v>
      </c>
      <c r="B203" s="156" t="s">
        <v>2961</v>
      </c>
      <c r="C203" s="156">
        <v>16650</v>
      </c>
      <c r="D203" s="158">
        <v>42653</v>
      </c>
      <c r="E203" s="160" t="s">
        <v>2996</v>
      </c>
      <c r="F203" s="156" t="s">
        <v>2962</v>
      </c>
      <c r="G203" s="156">
        <v>3675</v>
      </c>
      <c r="H203" s="156"/>
    </row>
    <row r="204" spans="1:8" ht="38.25">
      <c r="A204" s="9" t="s">
        <v>2714</v>
      </c>
      <c r="B204" s="156" t="s">
        <v>2997</v>
      </c>
      <c r="C204" s="156">
        <v>64000</v>
      </c>
      <c r="D204" s="158">
        <v>42662</v>
      </c>
      <c r="E204" s="160" t="s">
        <v>2998</v>
      </c>
      <c r="F204" s="156" t="s">
        <v>2797</v>
      </c>
      <c r="G204" s="156">
        <v>1640.41</v>
      </c>
      <c r="H204" s="156"/>
    </row>
    <row r="205" spans="1:8" ht="38.25">
      <c r="A205" s="9" t="s">
        <v>2714</v>
      </c>
      <c r="B205" s="156" t="s">
        <v>2999</v>
      </c>
      <c r="C205" s="156">
        <v>16706</v>
      </c>
      <c r="D205" s="158">
        <v>42663</v>
      </c>
      <c r="E205" s="160" t="s">
        <v>3000</v>
      </c>
      <c r="F205" s="156" t="s">
        <v>2962</v>
      </c>
      <c r="G205" s="156">
        <v>392</v>
      </c>
      <c r="H205" s="156"/>
    </row>
    <row r="206" spans="1:8" ht="33.75">
      <c r="A206" s="9" t="s">
        <v>2714</v>
      </c>
      <c r="B206" s="156" t="s">
        <v>3001</v>
      </c>
      <c r="C206" s="156">
        <v>20161097</v>
      </c>
      <c r="D206" s="158">
        <v>42670</v>
      </c>
      <c r="E206" s="156" t="s">
        <v>3002</v>
      </c>
      <c r="F206" s="159" t="s">
        <v>3003</v>
      </c>
      <c r="G206" s="156">
        <v>570</v>
      </c>
      <c r="H206" s="156"/>
    </row>
    <row r="207" spans="1:8" ht="51">
      <c r="A207" s="9" t="s">
        <v>2720</v>
      </c>
      <c r="B207" s="166" t="s">
        <v>2721</v>
      </c>
      <c r="C207" s="166">
        <v>162000008</v>
      </c>
      <c r="D207" s="168">
        <v>42376</v>
      </c>
      <c r="E207" s="171" t="s">
        <v>2729</v>
      </c>
      <c r="F207" s="166" t="s">
        <v>2818</v>
      </c>
      <c r="G207" s="170">
        <v>8810</v>
      </c>
      <c r="H207" s="172">
        <v>3000</v>
      </c>
    </row>
    <row r="208" spans="1:8" ht="51">
      <c r="A208" s="9" t="s">
        <v>2720</v>
      </c>
      <c r="B208" s="166" t="s">
        <v>2722</v>
      </c>
      <c r="C208" s="166">
        <v>16001</v>
      </c>
      <c r="D208" s="168">
        <v>42394</v>
      </c>
      <c r="E208" s="171" t="s">
        <v>2730</v>
      </c>
      <c r="F208" s="166" t="s">
        <v>2723</v>
      </c>
      <c r="G208" s="170">
        <v>10253.4</v>
      </c>
      <c r="H208" s="172">
        <v>2500</v>
      </c>
    </row>
    <row r="209" spans="1:8" ht="51">
      <c r="A209" s="9" t="s">
        <v>2720</v>
      </c>
      <c r="B209" s="166" t="s">
        <v>2724</v>
      </c>
      <c r="C209" s="166">
        <v>270116</v>
      </c>
      <c r="D209" s="168">
        <v>42396</v>
      </c>
      <c r="E209" s="171" t="s">
        <v>2731</v>
      </c>
      <c r="F209" s="166" t="s">
        <v>2725</v>
      </c>
      <c r="G209" s="170">
        <v>2670</v>
      </c>
      <c r="H209" s="173"/>
    </row>
    <row r="210" spans="1:8" ht="51">
      <c r="A210" s="9" t="s">
        <v>2720</v>
      </c>
      <c r="B210" s="166" t="s">
        <v>2726</v>
      </c>
      <c r="C210" s="166">
        <v>29011677</v>
      </c>
      <c r="D210" s="168">
        <v>42400</v>
      </c>
      <c r="E210" s="171" t="s">
        <v>2732</v>
      </c>
      <c r="F210" s="166" t="s">
        <v>2723</v>
      </c>
      <c r="G210" s="170">
        <v>513.85</v>
      </c>
      <c r="H210" s="173"/>
    </row>
    <row r="211" spans="1:8" ht="63.75">
      <c r="A211" s="9" t="s">
        <v>2720</v>
      </c>
      <c r="B211" s="156" t="s">
        <v>2751</v>
      </c>
      <c r="C211" s="162" t="s">
        <v>2752</v>
      </c>
      <c r="D211" s="158">
        <v>42407</v>
      </c>
      <c r="E211" s="160" t="s">
        <v>2819</v>
      </c>
      <c r="F211" s="156" t="s">
        <v>2717</v>
      </c>
      <c r="G211" s="156">
        <v>618</v>
      </c>
      <c r="H211" s="156"/>
    </row>
    <row r="212" spans="1:8" ht="51">
      <c r="A212" s="9" t="s">
        <v>2720</v>
      </c>
      <c r="B212" s="156" t="s">
        <v>2753</v>
      </c>
      <c r="C212" s="156">
        <v>2016003</v>
      </c>
      <c r="D212" s="158">
        <v>42413</v>
      </c>
      <c r="E212" s="160" t="s">
        <v>2754</v>
      </c>
      <c r="F212" s="156" t="s">
        <v>2755</v>
      </c>
      <c r="G212" s="161">
        <v>3425.16</v>
      </c>
      <c r="H212" s="156"/>
    </row>
    <row r="213" spans="1:8" ht="25.5">
      <c r="A213" s="9" t="s">
        <v>2720</v>
      </c>
      <c r="B213" s="156" t="s">
        <v>2756</v>
      </c>
      <c r="C213" s="156">
        <v>222016</v>
      </c>
      <c r="D213" s="158">
        <v>42426</v>
      </c>
      <c r="E213" s="159" t="s">
        <v>2820</v>
      </c>
      <c r="F213" s="156" t="s">
        <v>2734</v>
      </c>
      <c r="G213" s="161">
        <v>380</v>
      </c>
      <c r="H213" s="156"/>
    </row>
    <row r="214" spans="1:8" ht="22.5">
      <c r="A214" s="9" t="s">
        <v>2720</v>
      </c>
      <c r="B214" s="156" t="s">
        <v>2799</v>
      </c>
      <c r="C214" s="156">
        <v>22016</v>
      </c>
      <c r="D214" s="158">
        <v>42431</v>
      </c>
      <c r="E214" s="156" t="s">
        <v>2800</v>
      </c>
      <c r="F214" s="156" t="s">
        <v>2801</v>
      </c>
      <c r="G214" s="161">
        <v>30</v>
      </c>
      <c r="H214" s="156"/>
    </row>
    <row r="215" spans="1:8" ht="38.25">
      <c r="A215" s="9" t="s">
        <v>2720</v>
      </c>
      <c r="B215" s="156" t="s">
        <v>2802</v>
      </c>
      <c r="C215" s="156">
        <v>1160001</v>
      </c>
      <c r="D215" s="158">
        <v>42432</v>
      </c>
      <c r="E215" s="160" t="s">
        <v>2803</v>
      </c>
      <c r="F215" s="156" t="s">
        <v>2768</v>
      </c>
      <c r="G215" s="161">
        <v>180</v>
      </c>
      <c r="H215" s="156"/>
    </row>
    <row r="216" spans="1:8" ht="38.25">
      <c r="A216" s="9" t="s">
        <v>2720</v>
      </c>
      <c r="B216" s="156" t="s">
        <v>2804</v>
      </c>
      <c r="C216" s="156">
        <v>2016083</v>
      </c>
      <c r="D216" s="158">
        <v>42443</v>
      </c>
      <c r="E216" s="160" t="s">
        <v>2805</v>
      </c>
      <c r="F216" s="156" t="s">
        <v>2806</v>
      </c>
      <c r="G216" s="156">
        <v>220</v>
      </c>
      <c r="H216" s="156"/>
    </row>
    <row r="217" spans="1:8" ht="38.25">
      <c r="A217" s="9" t="s">
        <v>2720</v>
      </c>
      <c r="B217" s="163" t="s">
        <v>2807</v>
      </c>
      <c r="C217" s="163">
        <v>2016082</v>
      </c>
      <c r="D217" s="164">
        <v>42443</v>
      </c>
      <c r="E217" s="165" t="s">
        <v>2808</v>
      </c>
      <c r="F217" s="163" t="s">
        <v>2806</v>
      </c>
      <c r="G217" s="163">
        <v>300</v>
      </c>
      <c r="H217" s="163"/>
    </row>
    <row r="218" spans="1:8" ht="38.25">
      <c r="A218" s="9" t="s">
        <v>2720</v>
      </c>
      <c r="B218" s="156" t="s">
        <v>2838</v>
      </c>
      <c r="C218" s="156">
        <v>201604</v>
      </c>
      <c r="D218" s="158">
        <v>42467</v>
      </c>
      <c r="E218" s="160" t="s">
        <v>2839</v>
      </c>
      <c r="F218" s="156" t="s">
        <v>2755</v>
      </c>
      <c r="G218" s="156">
        <v>3020.27</v>
      </c>
      <c r="H218" s="156"/>
    </row>
    <row r="219" spans="1:8" ht="51">
      <c r="A219" s="9" t="s">
        <v>2720</v>
      </c>
      <c r="B219" s="156" t="s">
        <v>2840</v>
      </c>
      <c r="C219" s="156">
        <v>2016045</v>
      </c>
      <c r="D219" s="158">
        <v>42490</v>
      </c>
      <c r="E219" s="160" t="s">
        <v>2887</v>
      </c>
      <c r="F219" s="156" t="s">
        <v>2841</v>
      </c>
      <c r="G219" s="156">
        <v>270</v>
      </c>
      <c r="H219" s="156"/>
    </row>
    <row r="220" spans="1:8" ht="51">
      <c r="A220" s="9" t="s">
        <v>2720</v>
      </c>
      <c r="B220" s="156" t="s">
        <v>2879</v>
      </c>
      <c r="C220" s="156">
        <v>161134</v>
      </c>
      <c r="D220" s="158">
        <v>42492</v>
      </c>
      <c r="E220" s="160" t="s">
        <v>2888</v>
      </c>
      <c r="F220" s="156" t="s">
        <v>2880</v>
      </c>
      <c r="G220" s="161">
        <v>9.9</v>
      </c>
      <c r="H220" s="156"/>
    </row>
    <row r="221" spans="1:8" ht="51">
      <c r="A221" s="9" t="s">
        <v>2720</v>
      </c>
      <c r="B221" s="156" t="s">
        <v>2881</v>
      </c>
      <c r="C221" s="156">
        <v>161276</v>
      </c>
      <c r="D221" s="158">
        <v>42492</v>
      </c>
      <c r="E221" s="160" t="s">
        <v>2889</v>
      </c>
      <c r="F221" s="156" t="s">
        <v>2880</v>
      </c>
      <c r="G221" s="156">
        <v>13.86</v>
      </c>
      <c r="H221" s="156"/>
    </row>
    <row r="222" spans="1:8" ht="51">
      <c r="A222" s="9" t="s">
        <v>2720</v>
      </c>
      <c r="B222" s="156" t="s">
        <v>2882</v>
      </c>
      <c r="C222" s="156">
        <v>20160001</v>
      </c>
      <c r="D222" s="158">
        <v>42492</v>
      </c>
      <c r="E222" s="160" t="s">
        <v>2890</v>
      </c>
      <c r="F222" s="156" t="s">
        <v>2883</v>
      </c>
      <c r="G222" s="156">
        <v>864</v>
      </c>
      <c r="H222" s="156"/>
    </row>
    <row r="223" spans="1:8" ht="25.5">
      <c r="A223" s="9" t="s">
        <v>2720</v>
      </c>
      <c r="B223" s="156" t="s">
        <v>2884</v>
      </c>
      <c r="C223" s="156">
        <v>2016013</v>
      </c>
      <c r="D223" s="158">
        <v>42492</v>
      </c>
      <c r="E223" s="159" t="s">
        <v>2885</v>
      </c>
      <c r="F223" s="156" t="s">
        <v>2737</v>
      </c>
      <c r="G223" s="156">
        <v>1840</v>
      </c>
      <c r="H223" s="156"/>
    </row>
    <row r="224" spans="1:8" ht="51">
      <c r="A224" s="9" t="s">
        <v>2720</v>
      </c>
      <c r="B224" s="156" t="s">
        <v>2852</v>
      </c>
      <c r="C224" s="156">
        <v>42016</v>
      </c>
      <c r="D224" s="158">
        <v>42492</v>
      </c>
      <c r="E224" s="160" t="s">
        <v>2891</v>
      </c>
      <c r="F224" s="156" t="s">
        <v>2755</v>
      </c>
      <c r="G224" s="156">
        <v>3428.28</v>
      </c>
      <c r="H224" s="156"/>
    </row>
    <row r="225" spans="1:8" ht="51">
      <c r="A225" s="9" t="s">
        <v>2720</v>
      </c>
      <c r="B225" s="163" t="s">
        <v>2886</v>
      </c>
      <c r="C225" s="163">
        <v>2016046</v>
      </c>
      <c r="D225" s="164">
        <v>42516</v>
      </c>
      <c r="E225" s="165" t="s">
        <v>2892</v>
      </c>
      <c r="F225" s="163" t="s">
        <v>2841</v>
      </c>
      <c r="G225" s="163">
        <v>664</v>
      </c>
      <c r="H225" s="163"/>
    </row>
    <row r="226" spans="1:8" ht="38.25">
      <c r="A226" s="9" t="s">
        <v>2720</v>
      </c>
      <c r="B226" s="156" t="s">
        <v>2900</v>
      </c>
      <c r="C226" s="156">
        <v>52016</v>
      </c>
      <c r="D226" s="158">
        <v>42524</v>
      </c>
      <c r="E226" s="160" t="s">
        <v>2901</v>
      </c>
      <c r="F226" s="156" t="s">
        <v>2755</v>
      </c>
      <c r="G226" s="156">
        <v>3428.28</v>
      </c>
      <c r="H226" s="156"/>
    </row>
    <row r="227" spans="1:8" ht="38.25">
      <c r="A227" s="9" t="s">
        <v>2720</v>
      </c>
      <c r="B227" s="156" t="s">
        <v>2902</v>
      </c>
      <c r="C227" s="156">
        <v>16005</v>
      </c>
      <c r="D227" s="158">
        <v>42531</v>
      </c>
      <c r="E227" s="160" t="s">
        <v>2903</v>
      </c>
      <c r="F227" s="156" t="s">
        <v>2771</v>
      </c>
      <c r="G227" s="156">
        <v>433.7</v>
      </c>
      <c r="H227" s="156"/>
    </row>
    <row r="228" spans="1:8" ht="38.25">
      <c r="A228" s="9" t="s">
        <v>2720</v>
      </c>
      <c r="B228" s="156" t="s">
        <v>2920</v>
      </c>
      <c r="C228" s="156">
        <v>201600848</v>
      </c>
      <c r="D228" s="158">
        <v>42557</v>
      </c>
      <c r="E228" s="160" t="s">
        <v>2921</v>
      </c>
      <c r="F228" s="156" t="s">
        <v>2906</v>
      </c>
      <c r="G228" s="161">
        <v>1514.37</v>
      </c>
      <c r="H228" s="156"/>
    </row>
    <row r="229" spans="1:8" ht="38.25">
      <c r="A229" s="9" t="s">
        <v>2720</v>
      </c>
      <c r="B229" s="156" t="s">
        <v>2940</v>
      </c>
      <c r="C229" s="156">
        <v>22016</v>
      </c>
      <c r="D229" s="158">
        <v>42594</v>
      </c>
      <c r="E229" s="160" t="s">
        <v>2941</v>
      </c>
      <c r="F229" s="156" t="s">
        <v>2942</v>
      </c>
      <c r="G229" s="161">
        <v>965</v>
      </c>
      <c r="H229" s="176"/>
    </row>
    <row r="230" spans="1:8" ht="38.25">
      <c r="A230" s="9" t="s">
        <v>2720</v>
      </c>
      <c r="B230" s="156" t="s">
        <v>3004</v>
      </c>
      <c r="C230" s="162" t="s">
        <v>3005</v>
      </c>
      <c r="D230" s="158">
        <v>42645</v>
      </c>
      <c r="E230" s="160" t="s">
        <v>3006</v>
      </c>
      <c r="F230" s="156" t="s">
        <v>3007</v>
      </c>
      <c r="G230" s="161">
        <v>3493.4</v>
      </c>
      <c r="H230" s="176"/>
    </row>
    <row r="231" spans="1:8" ht="38.25">
      <c r="A231" s="9" t="s">
        <v>2720</v>
      </c>
      <c r="B231" s="156" t="s">
        <v>3008</v>
      </c>
      <c r="C231" s="162" t="s">
        <v>3009</v>
      </c>
      <c r="D231" s="158">
        <v>42659</v>
      </c>
      <c r="E231" s="160" t="s">
        <v>3040</v>
      </c>
      <c r="F231" s="156" t="s">
        <v>3010</v>
      </c>
      <c r="G231" s="161">
        <v>775</v>
      </c>
      <c r="H231" s="176"/>
    </row>
    <row r="232" spans="1:8" ht="51">
      <c r="A232" s="9" t="s">
        <v>2720</v>
      </c>
      <c r="B232" s="156" t="s">
        <v>3011</v>
      </c>
      <c r="C232" s="162">
        <v>172016</v>
      </c>
      <c r="D232" s="158">
        <v>42665</v>
      </c>
      <c r="E232" s="160" t="s">
        <v>3020</v>
      </c>
      <c r="F232" s="156" t="s">
        <v>3012</v>
      </c>
      <c r="G232" s="161"/>
      <c r="H232" s="176">
        <v>237.16</v>
      </c>
    </row>
    <row r="233" spans="1:8" ht="38.25">
      <c r="A233" s="9" t="s">
        <v>2720</v>
      </c>
      <c r="B233" s="156" t="s">
        <v>3013</v>
      </c>
      <c r="C233" s="156">
        <v>1160005</v>
      </c>
      <c r="D233" s="158">
        <v>42667</v>
      </c>
      <c r="E233" s="160" t="s">
        <v>3014</v>
      </c>
      <c r="F233" s="156" t="s">
        <v>3015</v>
      </c>
      <c r="G233" s="161">
        <v>581</v>
      </c>
      <c r="H233" s="176"/>
    </row>
    <row r="234" spans="1:8" ht="22.5">
      <c r="A234" s="9" t="s">
        <v>2720</v>
      </c>
      <c r="B234" s="156" t="s">
        <v>3016</v>
      </c>
      <c r="C234" s="156">
        <v>12016</v>
      </c>
      <c r="D234" s="158">
        <v>42669</v>
      </c>
      <c r="E234" s="156" t="s">
        <v>3017</v>
      </c>
      <c r="F234" s="156" t="s">
        <v>3018</v>
      </c>
      <c r="G234" s="161">
        <v>1111.05</v>
      </c>
      <c r="H234" s="156"/>
    </row>
    <row r="235" spans="1:8" ht="51">
      <c r="A235" s="9" t="s">
        <v>2720</v>
      </c>
      <c r="B235" s="156" t="s">
        <v>3019</v>
      </c>
      <c r="C235" s="162">
        <v>102016</v>
      </c>
      <c r="D235" s="158">
        <v>42674</v>
      </c>
      <c r="E235" s="160" t="s">
        <v>3021</v>
      </c>
      <c r="F235" s="156" t="s">
        <v>2755</v>
      </c>
      <c r="G235" s="161">
        <v>2638.79</v>
      </c>
      <c r="H235" s="156"/>
    </row>
    <row r="236" spans="1:8" ht="22.5">
      <c r="A236" s="9" t="s">
        <v>2966</v>
      </c>
      <c r="B236" s="156">
        <v>40916</v>
      </c>
      <c r="C236" s="156">
        <v>40916</v>
      </c>
      <c r="D236" s="158">
        <v>42643</v>
      </c>
      <c r="E236" s="178" t="s">
        <v>2977</v>
      </c>
      <c r="F236" s="178" t="s">
        <v>2967</v>
      </c>
      <c r="G236" s="156">
        <v>100</v>
      </c>
      <c r="H236" s="11"/>
    </row>
    <row r="237" spans="1:8" ht="22.5">
      <c r="A237" s="9" t="s">
        <v>2978</v>
      </c>
      <c r="B237" s="156">
        <v>50916</v>
      </c>
      <c r="C237" s="156">
        <v>50916</v>
      </c>
      <c r="D237" s="158">
        <v>42643</v>
      </c>
      <c r="E237" s="178" t="s">
        <v>2977</v>
      </c>
      <c r="F237" s="156" t="s">
        <v>2968</v>
      </c>
      <c r="G237" s="156">
        <v>100</v>
      </c>
      <c r="H237" s="11"/>
    </row>
    <row r="238" spans="1:8" ht="22.5">
      <c r="A238" s="9" t="s">
        <v>2979</v>
      </c>
      <c r="B238" s="156">
        <v>20916</v>
      </c>
      <c r="C238" s="156">
        <v>20916</v>
      </c>
      <c r="D238" s="158">
        <v>42643</v>
      </c>
      <c r="E238" s="178" t="s">
        <v>2977</v>
      </c>
      <c r="F238" s="156" t="s">
        <v>2969</v>
      </c>
      <c r="G238" s="156">
        <v>150</v>
      </c>
      <c r="H238" s="11"/>
    </row>
    <row r="239" spans="1:8" ht="22.5">
      <c r="A239" s="9" t="s">
        <v>2981</v>
      </c>
      <c r="B239" s="156">
        <v>30916</v>
      </c>
      <c r="C239" s="156">
        <v>30916</v>
      </c>
      <c r="D239" s="158">
        <v>42643</v>
      </c>
      <c r="E239" s="178" t="s">
        <v>2977</v>
      </c>
      <c r="F239" s="156" t="s">
        <v>2970</v>
      </c>
      <c r="G239" s="156">
        <v>150</v>
      </c>
      <c r="H239" s="11"/>
    </row>
    <row r="240" spans="1:8" ht="33.75">
      <c r="A240" s="9" t="s">
        <v>2980</v>
      </c>
      <c r="B240" s="156">
        <v>10916</v>
      </c>
      <c r="C240" s="156">
        <v>10916</v>
      </c>
      <c r="D240" s="158">
        <v>42643</v>
      </c>
      <c r="E240" s="178" t="s">
        <v>2977</v>
      </c>
      <c r="F240" s="156" t="s">
        <v>2971</v>
      </c>
      <c r="G240" s="156">
        <v>200</v>
      </c>
      <c r="H240" s="11"/>
    </row>
    <row r="241" spans="1:8" ht="33.75">
      <c r="A241" s="9" t="s">
        <v>2982</v>
      </c>
      <c r="B241" s="156">
        <v>110916</v>
      </c>
      <c r="C241" s="156">
        <v>110916</v>
      </c>
      <c r="D241" s="158">
        <v>42643</v>
      </c>
      <c r="E241" s="178" t="s">
        <v>2987</v>
      </c>
      <c r="F241" s="156" t="s">
        <v>2972</v>
      </c>
      <c r="G241" s="156">
        <v>330</v>
      </c>
      <c r="H241" s="11"/>
    </row>
    <row r="242" spans="1:8" ht="33.75">
      <c r="A242" s="9" t="s">
        <v>2983</v>
      </c>
      <c r="B242" s="156">
        <v>120916</v>
      </c>
      <c r="C242" s="156">
        <v>120916</v>
      </c>
      <c r="D242" s="158">
        <v>42643</v>
      </c>
      <c r="E242" s="178" t="s">
        <v>2987</v>
      </c>
      <c r="F242" s="156" t="s">
        <v>2973</v>
      </c>
      <c r="G242" s="156">
        <v>330</v>
      </c>
      <c r="H242" s="11"/>
    </row>
    <row r="243" spans="1:8" ht="45">
      <c r="A243" s="9" t="s">
        <v>2984</v>
      </c>
      <c r="B243" s="156">
        <v>80916</v>
      </c>
      <c r="C243" s="156">
        <v>80916</v>
      </c>
      <c r="D243" s="158">
        <v>42643</v>
      </c>
      <c r="E243" s="178" t="s">
        <v>2987</v>
      </c>
      <c r="F243" s="156" t="s">
        <v>2974</v>
      </c>
      <c r="G243" s="156">
        <v>330</v>
      </c>
      <c r="H243" s="11"/>
    </row>
    <row r="244" spans="1:8" ht="33.75">
      <c r="A244" s="9" t="s">
        <v>2985</v>
      </c>
      <c r="B244" s="156">
        <v>90916</v>
      </c>
      <c r="C244" s="156">
        <v>90916</v>
      </c>
      <c r="D244" s="158">
        <v>42643</v>
      </c>
      <c r="E244" s="178" t="s">
        <v>2987</v>
      </c>
      <c r="F244" s="156" t="s">
        <v>2975</v>
      </c>
      <c r="G244" s="156">
        <v>330</v>
      </c>
      <c r="H244" s="11"/>
    </row>
    <row r="245" spans="1:8" ht="33.75">
      <c r="A245" s="9" t="s">
        <v>2986</v>
      </c>
      <c r="B245" s="156">
        <v>100916</v>
      </c>
      <c r="C245" s="156">
        <v>100916</v>
      </c>
      <c r="D245" s="158">
        <v>42643</v>
      </c>
      <c r="E245" s="178" t="s">
        <v>2987</v>
      </c>
      <c r="F245" s="156" t="s">
        <v>2976</v>
      </c>
      <c r="G245" s="156">
        <v>330</v>
      </c>
      <c r="H245" s="11"/>
    </row>
    <row r="246" spans="1:8" ht="22.5">
      <c r="A246" s="9" t="s">
        <v>3024</v>
      </c>
      <c r="B246" s="156">
        <v>60916</v>
      </c>
      <c r="C246" s="156">
        <v>60916</v>
      </c>
      <c r="D246" s="158">
        <v>42646</v>
      </c>
      <c r="E246" s="178" t="s">
        <v>2977</v>
      </c>
      <c r="F246" s="156" t="s">
        <v>3022</v>
      </c>
      <c r="G246" s="156">
        <v>150</v>
      </c>
      <c r="H246" s="11"/>
    </row>
    <row r="247" spans="1:8" ht="22.5">
      <c r="A247" s="9" t="s">
        <v>3025</v>
      </c>
      <c r="B247" s="156">
        <v>70916</v>
      </c>
      <c r="C247" s="156">
        <v>70916</v>
      </c>
      <c r="D247" s="158">
        <v>42646</v>
      </c>
      <c r="E247" s="178" t="s">
        <v>2977</v>
      </c>
      <c r="F247" s="156" t="s">
        <v>3023</v>
      </c>
      <c r="G247" s="156">
        <v>200</v>
      </c>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2" type="noConversion"/>
  <conditionalFormatting sqref="B248:C3030">
    <cfRule type="expression" dxfId="97" priority="251" stopIfTrue="1">
      <formula>$A248&lt;&gt;""</formula>
    </cfRule>
  </conditionalFormatting>
  <conditionalFormatting sqref="H236:H3030 E248:F3030">
    <cfRule type="expression" dxfId="96" priority="250" stopIfTrue="1">
      <formula>$A236&lt;&gt;""</formula>
    </cfRule>
  </conditionalFormatting>
  <conditionalFormatting sqref="A127:A3030">
    <cfRule type="expression" dxfId="95" priority="245" stopIfTrue="1">
      <formula>$A127&lt;&gt;""</formula>
    </cfRule>
  </conditionalFormatting>
  <conditionalFormatting sqref="B3003:C3005">
    <cfRule type="expression" dxfId="94" priority="243" stopIfTrue="1">
      <formula>$A3003&lt;&gt;""</formula>
    </cfRule>
  </conditionalFormatting>
  <conditionalFormatting sqref="E3003:F3005 H3003:H3005">
    <cfRule type="expression" dxfId="93" priority="242" stopIfTrue="1">
      <formula>$A3003&lt;&gt;""</formula>
    </cfRule>
  </conditionalFormatting>
  <conditionalFormatting sqref="A3003:A3005">
    <cfRule type="expression" dxfId="92" priority="241" stopIfTrue="1">
      <formula>$A3003&lt;&gt;""</formula>
    </cfRule>
  </conditionalFormatting>
  <conditionalFormatting sqref="D248:D3030">
    <cfRule type="expression" dxfId="91" priority="240" stopIfTrue="1">
      <formula>$A248&lt;&gt;""</formula>
    </cfRule>
  </conditionalFormatting>
  <conditionalFormatting sqref="D3003:D3005">
    <cfRule type="expression" dxfId="90" priority="239" stopIfTrue="1">
      <formula>$A3003&lt;&gt;""</formula>
    </cfRule>
  </conditionalFormatting>
  <conditionalFormatting sqref="G248:G3030">
    <cfRule type="expression" dxfId="89" priority="238" stopIfTrue="1">
      <formula>$A248&lt;&gt;""</formula>
    </cfRule>
  </conditionalFormatting>
  <conditionalFormatting sqref="G3003:G3005">
    <cfRule type="expression" dxfId="88" priority="237" stopIfTrue="1">
      <formula>$A3003&lt;&gt;""</formula>
    </cfRule>
  </conditionalFormatting>
  <conditionalFormatting sqref="B127:C128 B129:H133 B135:C135 E135 G135">
    <cfRule type="expression" dxfId="87" priority="236" stopIfTrue="1">
      <formula>$A127&lt;&gt;""</formula>
    </cfRule>
  </conditionalFormatting>
  <conditionalFormatting sqref="E127:F128 H127:H128">
    <cfRule type="expression" dxfId="86" priority="235" stopIfTrue="1">
      <formula>$A127&lt;&gt;""</formula>
    </cfRule>
  </conditionalFormatting>
  <conditionalFormatting sqref="D127:D128">
    <cfRule type="expression" dxfId="85" priority="234" stopIfTrue="1">
      <formula>$A127&lt;&gt;""</formula>
    </cfRule>
  </conditionalFormatting>
  <conditionalFormatting sqref="G127:G128">
    <cfRule type="expression" dxfId="84" priority="233" stopIfTrue="1">
      <formula>$A127&lt;&gt;""</formula>
    </cfRule>
  </conditionalFormatting>
  <conditionalFormatting sqref="E143 B137:B151">
    <cfRule type="expression" dxfId="83" priority="227" stopIfTrue="1">
      <formula>$A137&lt;&gt;""</formula>
    </cfRule>
  </conditionalFormatting>
  <conditionalFormatting sqref="E136">
    <cfRule type="expression" dxfId="82" priority="226" stopIfTrue="1">
      <formula>$A136&lt;&gt;""</formula>
    </cfRule>
  </conditionalFormatting>
  <conditionalFormatting sqref="B136:C136">
    <cfRule type="expression" dxfId="81" priority="228" stopIfTrue="1">
      <formula>$A136&lt;&gt;""</formula>
    </cfRule>
  </conditionalFormatting>
  <conditionalFormatting sqref="E142">
    <cfRule type="expression" dxfId="80" priority="225" stopIfTrue="1">
      <formula>$A142&lt;&gt;""</formula>
    </cfRule>
  </conditionalFormatting>
  <conditionalFormatting sqref="E149">
    <cfRule type="expression" dxfId="79" priority="224" stopIfTrue="1">
      <formula>$A149&lt;&gt;""</formula>
    </cfRule>
  </conditionalFormatting>
  <conditionalFormatting sqref="B152">
    <cfRule type="expression" dxfId="78" priority="216" stopIfTrue="1">
      <formula>$A152&lt;&gt;""</formula>
    </cfRule>
  </conditionalFormatting>
  <conditionalFormatting sqref="E152">
    <cfRule type="expression" dxfId="77" priority="215" stopIfTrue="1">
      <formula>$A152&lt;&gt;""</formula>
    </cfRule>
  </conditionalFormatting>
  <conditionalFormatting sqref="B153">
    <cfRule type="expression" dxfId="76" priority="214" stopIfTrue="1">
      <formula>$A153&lt;&gt;""</formula>
    </cfRule>
  </conditionalFormatting>
  <conditionalFormatting sqref="B154:B158">
    <cfRule type="expression" dxfId="75" priority="213" stopIfTrue="1">
      <formula>$A154&lt;&gt;""</formula>
    </cfRule>
  </conditionalFormatting>
  <conditionalFormatting sqref="E156">
    <cfRule type="expression" dxfId="74" priority="212" stopIfTrue="1">
      <formula>$A156&lt;&gt;""</formula>
    </cfRule>
  </conditionalFormatting>
  <conditionalFormatting sqref="E157">
    <cfRule type="expression" dxfId="73" priority="211" stopIfTrue="1">
      <formula>$A157&lt;&gt;""</formula>
    </cfRule>
  </conditionalFormatting>
  <conditionalFormatting sqref="E158">
    <cfRule type="expression" dxfId="72" priority="210" stopIfTrue="1">
      <formula>$A158&lt;&gt;""</formula>
    </cfRule>
  </conditionalFormatting>
  <conditionalFormatting sqref="F163">
    <cfRule type="expression" dxfId="71" priority="194" stopIfTrue="1">
      <formula>$A163&lt;&gt;""</formula>
    </cfRule>
  </conditionalFormatting>
  <conditionalFormatting sqref="B159">
    <cfRule type="expression" dxfId="70" priority="193" stopIfTrue="1">
      <formula>$A159&lt;&gt;""</formula>
    </cfRule>
  </conditionalFormatting>
  <conditionalFormatting sqref="F162">
    <cfRule type="expression" dxfId="69" priority="192" stopIfTrue="1">
      <formula>$A162&lt;&gt;""</formula>
    </cfRule>
  </conditionalFormatting>
  <conditionalFormatting sqref="H175">
    <cfRule type="expression" dxfId="68" priority="189" stopIfTrue="1">
      <formula>$A175&lt;&gt;""</formula>
    </cfRule>
  </conditionalFormatting>
  <conditionalFormatting sqref="E184">
    <cfRule type="expression" dxfId="67" priority="119" stopIfTrue="1">
      <formula>$A184&lt;&gt;""</formula>
    </cfRule>
  </conditionalFormatting>
  <conditionalFormatting sqref="E202">
    <cfRule type="expression" dxfId="66" priority="55" stopIfTrue="1">
      <formula>$A199&lt;&gt;""</formula>
    </cfRule>
  </conditionalFormatting>
  <conditionalFormatting sqref="E203">
    <cfRule type="expression" dxfId="65" priority="54" stopIfTrue="1">
      <formula>$A200&lt;&gt;""</formula>
    </cfRule>
  </conditionalFormatting>
  <conditionalFormatting sqref="E204">
    <cfRule type="expression" dxfId="64" priority="53" stopIfTrue="1">
      <formula>$A201&lt;&gt;""</formula>
    </cfRule>
  </conditionalFormatting>
  <conditionalFormatting sqref="E205">
    <cfRule type="expression" dxfId="63" priority="52" stopIfTrue="1">
      <formula>$A202&lt;&gt;""</formula>
    </cfRule>
  </conditionalFormatting>
  <conditionalFormatting sqref="E199">
    <cfRule type="expression" dxfId="62" priority="51" stopIfTrue="1">
      <formula>$A199&lt;&gt;""</formula>
    </cfRule>
  </conditionalFormatting>
  <conditionalFormatting sqref="E200">
    <cfRule type="expression" dxfId="61" priority="50" stopIfTrue="1">
      <formula>$A200&lt;&gt;""</formula>
    </cfRule>
  </conditionalFormatting>
  <conditionalFormatting sqref="E201">
    <cfRule type="expression" dxfId="60" priority="49" stopIfTrue="1">
      <formula>$A198&lt;&gt;""</formula>
    </cfRule>
  </conditionalFormatting>
  <conditionalFormatting sqref="B228:B232 B235">
    <cfRule type="expression" dxfId="59" priority="48" stopIfTrue="1">
      <formula>$A228&lt;&gt;""</formula>
    </cfRule>
  </conditionalFormatting>
  <conditionalFormatting sqref="B227">
    <cfRule type="expression" dxfId="58" priority="47" stopIfTrue="1">
      <formula>$A227&lt;&gt;""</formula>
    </cfRule>
  </conditionalFormatting>
  <conditionalFormatting sqref="B226">
    <cfRule type="expression" dxfId="57" priority="46" stopIfTrue="1">
      <formula>$A226&lt;&gt;""</formula>
    </cfRule>
  </conditionalFormatting>
  <conditionalFormatting sqref="E226">
    <cfRule type="expression" dxfId="56" priority="45" stopIfTrue="1">
      <formula>$A226&lt;&gt;""</formula>
    </cfRule>
  </conditionalFormatting>
  <conditionalFormatting sqref="E227">
    <cfRule type="expression" dxfId="55" priority="44" stopIfTrue="1">
      <formula>$A227&lt;&gt;""</formula>
    </cfRule>
  </conditionalFormatting>
  <conditionalFormatting sqref="D207:D210">
    <cfRule type="expression" dxfId="54" priority="40" stopIfTrue="1">
      <formula>$A207&lt;&gt;""</formula>
    </cfRule>
  </conditionalFormatting>
  <conditionalFormatting sqref="F218">
    <cfRule type="expression" dxfId="53" priority="36" stopIfTrue="1">
      <formula>$A218&lt;&gt;""</formula>
    </cfRule>
  </conditionalFormatting>
  <conditionalFormatting sqref="E207:E210">
    <cfRule type="expression" dxfId="52" priority="35" stopIfTrue="1">
      <formula>$A207&lt;&gt;""</formula>
    </cfRule>
  </conditionalFormatting>
  <conditionalFormatting sqref="E212">
    <cfRule type="expression" dxfId="51" priority="34" stopIfTrue="1">
      <formula>$A212&lt;&gt;""</formula>
    </cfRule>
  </conditionalFormatting>
  <conditionalFormatting sqref="B212:B217 B219:B220 B222:B225">
    <cfRule type="expression" dxfId="50" priority="43" stopIfTrue="1">
      <formula>$A212&lt;&gt;""</formula>
    </cfRule>
  </conditionalFormatting>
  <conditionalFormatting sqref="B207:C210 C213">
    <cfRule type="expression" dxfId="49" priority="42" stopIfTrue="1">
      <formula>$A207&lt;&gt;""</formula>
    </cfRule>
  </conditionalFormatting>
  <conditionalFormatting sqref="F207:F210 H207:H210 F212">
    <cfRule type="expression" dxfId="48" priority="41" stopIfTrue="1">
      <formula>$A207&lt;&gt;""</formula>
    </cfRule>
  </conditionalFormatting>
  <conditionalFormatting sqref="E215">
    <cfRule type="expression" dxfId="47" priority="33" stopIfTrue="1">
      <formula>$A215&lt;&gt;""</formula>
    </cfRule>
  </conditionalFormatting>
  <conditionalFormatting sqref="G207:G210 G212:G213">
    <cfRule type="expression" dxfId="46" priority="39" stopIfTrue="1">
      <formula>$A207&lt;&gt;""</formula>
    </cfRule>
  </conditionalFormatting>
  <conditionalFormatting sqref="F220">
    <cfRule type="expression" dxfId="45" priority="38" stopIfTrue="1">
      <formula>$A220&lt;&gt;""</formula>
    </cfRule>
  </conditionalFormatting>
  <conditionalFormatting sqref="B218">
    <cfRule type="expression" dxfId="44" priority="37" stopIfTrue="1">
      <formula>$A218&lt;&gt;""</formula>
    </cfRule>
  </conditionalFormatting>
  <conditionalFormatting sqref="E220">
    <cfRule type="expression" dxfId="43" priority="28" stopIfTrue="1">
      <formula>$A220&lt;&gt;""</formula>
    </cfRule>
  </conditionalFormatting>
  <conditionalFormatting sqref="E224">
    <cfRule type="expression" dxfId="42" priority="24" stopIfTrue="1">
      <formula>$A224&lt;&gt;""</formula>
    </cfRule>
  </conditionalFormatting>
  <conditionalFormatting sqref="E216">
    <cfRule type="expression" dxfId="41" priority="32" stopIfTrue="1">
      <formula>$A216&lt;&gt;""</formula>
    </cfRule>
  </conditionalFormatting>
  <conditionalFormatting sqref="E217">
    <cfRule type="expression" dxfId="40" priority="31" stopIfTrue="1">
      <formula>$A217&lt;&gt;""</formula>
    </cfRule>
  </conditionalFormatting>
  <conditionalFormatting sqref="E219">
    <cfRule type="expression" dxfId="39" priority="30" stopIfTrue="1">
      <formula>$A219&lt;&gt;""</formula>
    </cfRule>
  </conditionalFormatting>
  <conditionalFormatting sqref="E218">
    <cfRule type="expression" dxfId="38" priority="29" stopIfTrue="1">
      <formula>$A218&lt;&gt;""</formula>
    </cfRule>
  </conditionalFormatting>
  <conditionalFormatting sqref="E221">
    <cfRule type="expression" dxfId="37" priority="27" stopIfTrue="1">
      <formula>$A221&lt;&gt;""</formula>
    </cfRule>
  </conditionalFormatting>
  <conditionalFormatting sqref="F221">
    <cfRule type="expression" dxfId="36" priority="26" stopIfTrue="1">
      <formula>$A221&lt;&gt;""</formula>
    </cfRule>
  </conditionalFormatting>
  <conditionalFormatting sqref="E222">
    <cfRule type="expression" dxfId="35" priority="25" stopIfTrue="1">
      <formula>$A222&lt;&gt;""</formula>
    </cfRule>
  </conditionalFormatting>
  <conditionalFormatting sqref="E225">
    <cfRule type="expression" dxfId="34" priority="23" stopIfTrue="1">
      <formula>$A225&lt;&gt;""</formula>
    </cfRule>
  </conditionalFormatting>
  <conditionalFormatting sqref="E228">
    <cfRule type="expression" dxfId="33" priority="22" stopIfTrue="1">
      <formula>$A228&lt;&gt;""</formula>
    </cfRule>
  </conditionalFormatting>
  <conditionalFormatting sqref="E229">
    <cfRule type="expression" dxfId="32" priority="21" stopIfTrue="1">
      <formula>$A229&lt;&gt;""</formula>
    </cfRule>
  </conditionalFormatting>
  <conditionalFormatting sqref="E233 B233:B234">
    <cfRule type="expression" dxfId="31" priority="20" stopIfTrue="1">
      <formula>$A230&lt;&gt;""</formula>
    </cfRule>
  </conditionalFormatting>
  <conditionalFormatting sqref="E230">
    <cfRule type="expression" dxfId="30" priority="19" stopIfTrue="1">
      <formula>$A230&lt;&gt;""</formula>
    </cfRule>
  </conditionalFormatting>
  <conditionalFormatting sqref="E231">
    <cfRule type="expression" dxfId="29" priority="18" stopIfTrue="1">
      <formula>$A231&lt;&gt;""</formula>
    </cfRule>
  </conditionalFormatting>
  <conditionalFormatting sqref="E232">
    <cfRule type="expression" dxfId="28" priority="17" stopIfTrue="1">
      <formula>$A229&lt;&gt;""</formula>
    </cfRule>
  </conditionalFormatting>
  <conditionalFormatting sqref="E235">
    <cfRule type="expression" dxfId="27" priority="16" stopIfTrue="1">
      <formula>$A235&lt;&gt;""</formula>
    </cfRule>
  </conditionalFormatting>
  <conditionalFormatting sqref="B236:C247">
    <cfRule type="expression" dxfId="26" priority="15" stopIfTrue="1">
      <formula>$A236&lt;&gt;""</formula>
    </cfRule>
  </conditionalFormatting>
  <conditionalFormatting sqref="E236:F245 F246:F247">
    <cfRule type="expression" dxfId="25" priority="14" stopIfTrue="1">
      <formula>$A236&lt;&gt;""</formula>
    </cfRule>
  </conditionalFormatting>
  <conditionalFormatting sqref="D237:D245">
    <cfRule type="expression" dxfId="24" priority="13" stopIfTrue="1">
      <formula>$A237&lt;&gt;""</formula>
    </cfRule>
  </conditionalFormatting>
  <conditionalFormatting sqref="G236:G247">
    <cfRule type="expression" dxfId="23" priority="12" stopIfTrue="1">
      <formula>$A236&lt;&gt;""</formula>
    </cfRule>
  </conditionalFormatting>
  <conditionalFormatting sqref="E246">
    <cfRule type="expression" dxfId="22" priority="11" stopIfTrue="1">
      <formula>$A246&lt;&gt;""</formula>
    </cfRule>
  </conditionalFormatting>
  <conditionalFormatting sqref="E247">
    <cfRule type="expression" dxfId="21" priority="10" stopIfTrue="1">
      <formula>$A247&lt;&gt;""</formula>
    </cfRule>
  </conditionalFormatting>
  <conditionalFormatting sqref="E185">
    <cfRule type="expression" dxfId="20" priority="9" stopIfTrue="1">
      <formula>$A185&lt;&gt;""</formula>
    </cfRule>
  </conditionalFormatting>
  <conditionalFormatting sqref="E186">
    <cfRule type="expression" dxfId="19" priority="8" stopIfTrue="1">
      <formula>$A186&lt;&gt;""</formula>
    </cfRule>
  </conditionalFormatting>
  <conditionalFormatting sqref="E187">
    <cfRule type="expression" dxfId="18" priority="7" stopIfTrue="1">
      <formula>$A187&lt;&gt;""</formula>
    </cfRule>
  </conditionalFormatting>
  <conditionalFormatting sqref="E188">
    <cfRule type="expression" dxfId="17" priority="6" stopIfTrue="1">
      <formula>$A188&lt;&gt;""</formula>
    </cfRule>
  </conditionalFormatting>
  <conditionalFormatting sqref="E190">
    <cfRule type="expression" dxfId="16" priority="5" stopIfTrue="1">
      <formula>$A190&lt;&gt;""</formula>
    </cfRule>
  </conditionalFormatting>
  <conditionalFormatting sqref="E194">
    <cfRule type="expression" dxfId="15" priority="4" stopIfTrue="1">
      <formula>$A194&lt;&gt;""</formula>
    </cfRule>
  </conditionalFormatting>
  <conditionalFormatting sqref="E195">
    <cfRule type="expression" dxfId="14" priority="3" stopIfTrue="1">
      <formula>$A195&lt;&gt;""</formula>
    </cfRule>
  </conditionalFormatting>
  <conditionalFormatting sqref="E196">
    <cfRule type="expression" dxfId="13" priority="2" stopIfTrue="1">
      <formula>$A196&lt;&gt;""</formula>
    </cfRule>
  </conditionalFormatting>
  <conditionalFormatting sqref="E197">
    <cfRule type="expression" dxfId="12" priority="1" stopIfTrue="1">
      <formula>$A197&lt;&gt;""</formula>
    </cfRule>
  </conditionalFormatting>
  <dataValidations count="5">
    <dataValidation type="list" allowBlank="1" showInputMessage="1" showErrorMessage="1" sqref="A127:A3030">
      <formula1>OFFSET($A$1,1,0,$A$1,1)</formula1>
    </dataValidation>
    <dataValidation type="list" allowBlank="1" showInputMessage="1" sqref="E248:E3030">
      <formula1>$E$105:$E$108</formula1>
    </dataValidation>
    <dataValidation allowBlank="1" sqref="B248:C3030"/>
    <dataValidation type="decimal" operator="greaterThan" allowBlank="1" showInputMessage="1" showErrorMessage="1" sqref="H127:H133 H175 H207:H210 H236:H3030 G248:G3030">
      <formula1>0</formula1>
    </dataValidation>
    <dataValidation type="date" allowBlank="1" showInputMessage="1" showErrorMessage="1" sqref="D1:D126 D248:D6553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7" r:id="rId4" name="Drop Down 7">
              <controlPr locked="0" defaultSize="0" autoLine="0" autoPict="0">
                <anchor moveWithCells="1">
                  <from>
                    <xdr:col>1</xdr:col>
                    <xdr:colOff>38100</xdr:colOff>
                    <xdr:row>111</xdr:row>
                    <xdr:rowOff>0</xdr:rowOff>
                  </from>
                  <to>
                    <xdr:col>5</xdr:col>
                    <xdr:colOff>552450</xdr:colOff>
                    <xdr:row>111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C88" sqref="C88:G88"/>
    </sheetView>
  </sheetViews>
  <sheetFormatPr defaultColWidth="9.140625"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94" t="s">
        <v>1277</v>
      </c>
      <c r="B1" s="194"/>
      <c r="C1" s="194"/>
      <c r="D1" s="194"/>
      <c r="E1" s="194"/>
      <c r="F1" s="194"/>
      <c r="G1" s="194"/>
      <c r="H1" s="108"/>
    </row>
    <row r="2" spans="1:8" ht="7.5" customHeight="1">
      <c r="C2" s="17"/>
      <c r="D2" s="17"/>
      <c r="E2" s="17"/>
      <c r="F2" s="17"/>
      <c r="G2" s="17"/>
    </row>
    <row r="3" spans="1:8" s="8" customFormat="1" ht="12.75">
      <c r="B3" s="24" t="s">
        <v>271</v>
      </c>
      <c r="C3" s="8" t="str">
        <f>INDEX(Adr!E:E,Doklady!B112+1)</f>
        <v>Slovenský zväz karate</v>
      </c>
      <c r="G3" s="55" t="str">
        <f>Doklady!H111</f>
        <v>V1</v>
      </c>
      <c r="H3" s="110"/>
    </row>
    <row r="4" spans="1:8" s="8" customFormat="1" ht="12.75">
      <c r="B4" s="24" t="s">
        <v>345</v>
      </c>
      <c r="C4" s="39" t="str">
        <f>RIGHT("0000"&amp;INDEX(Adr!A:A,Doklady!B112+1),8)</f>
        <v>30811571</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Junácka 6, Bratislava 3, 832 80</v>
      </c>
      <c r="H6" s="110"/>
    </row>
    <row r="7" spans="1:8" s="8" customFormat="1" ht="12.75">
      <c r="B7" s="24" t="s">
        <v>510</v>
      </c>
      <c r="C7" s="8" t="str">
        <f>INDEX(Adr!J:J,Doklady!B112+1)</f>
        <v>SK5102000000001786663854</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137600</v>
      </c>
      <c r="D11" s="136">
        <f t="shared" si="0"/>
        <v>118967.93000000001</v>
      </c>
      <c r="E11" s="112"/>
      <c r="F11" s="112"/>
      <c r="G11" s="28">
        <f>SUMIF($A$29:$A$78,$A11,G$29:G$78)+G19</f>
        <v>18632.069999999992</v>
      </c>
    </row>
    <row r="12" spans="1:8" ht="12.75" customHeight="1">
      <c r="A12" s="26" t="s">
        <v>435</v>
      </c>
      <c r="B12" s="27" t="s">
        <v>350</v>
      </c>
      <c r="C12" s="28">
        <f t="shared" si="0"/>
        <v>57800</v>
      </c>
      <c r="D12" s="136">
        <f t="shared" si="0"/>
        <v>52451.310000000005</v>
      </c>
      <c r="E12" s="112"/>
      <c r="F12" s="112"/>
      <c r="G12" s="28">
        <f>SUMIF($A$29:$A$78,$A12,G$29:G$78)</f>
        <v>5348.6899999999951</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195400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192700</v>
      </c>
      <c r="D18" s="112"/>
      <c r="E18" s="112"/>
      <c r="F18" s="112"/>
      <c r="G18" s="28">
        <f>SUMIF($H$29:$H$78,$A18,G$29:G$78)</f>
        <v>23980.759999999987</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2700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134900</v>
      </c>
      <c r="D29" s="114">
        <f>IF(C29&lt;&gt;"",Doklady!G2,"")</f>
        <v>116267.93000000001</v>
      </c>
      <c r="E29" s="30">
        <f>IF(C29&lt;&gt;"",IF(H29&lt;&gt;102,D29/(1-Doklady!K2)-D29,""),"")</f>
        <v>6119.364736842108</v>
      </c>
      <c r="F29" s="28">
        <f>IF(C29&lt;&gt;"",IF(H29&lt;&gt;102,Doklady!H2,""),"")</f>
        <v>10651.310000000001</v>
      </c>
      <c r="G29" s="30">
        <f>IF(C29&lt;&gt;"",IF(H29&lt;&gt;102,IF(D29&gt;C29,"CHYBA!",-(MIN(D29-C29,(D29+F29)*(1-Doklady!K2)-C29))),""),"")</f>
        <v>18632.069999999992</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57800</v>
      </c>
      <c r="D30" s="114">
        <f>IF(C30&lt;&gt;"",Doklady!G3,"")</f>
        <v>52451.310000000005</v>
      </c>
      <c r="E30" s="30">
        <f>IF(C30&lt;&gt;"",IF(H30&lt;&gt;102,D30/(1-Doklady!K3)-D30,""),"")</f>
        <v>2760.5952631578984</v>
      </c>
      <c r="F30" s="28">
        <f>IF(C30&lt;&gt;"",IF(H30&lt;&gt;102,Doklady!H3,""),"")</f>
        <v>5737.16</v>
      </c>
      <c r="G30" s="30">
        <f>IF(C30&lt;&gt;"",IF(H30&lt;&gt;102,IF(D30&gt;C30,"CHYBA!",-(MIN(D30-C30,(D30+F30)*(1-Doklady!K3)-C30))),""),"")</f>
        <v>5348.6899999999951</v>
      </c>
      <c r="H30" s="111" t="str">
        <f>Doklady!I3</f>
        <v>01</v>
      </c>
      <c r="I30" s="107" t="str">
        <f t="shared" ref="I30:I79" si="3">IF(C30&lt;&gt;"",IF(G30="CHYBA!","Vyúčtovaná dotácia je o "&amp;TEXT(D30-C30,"### ### ###,00")&amp;" eur väčšia ako poskytnutá. Opravte!",""),"")</f>
        <v/>
      </c>
    </row>
    <row r="31" spans="1:9" ht="12" customHeight="1">
      <c r="A31" s="29" t="str">
        <f>Doklady!J4</f>
        <v>026 02</v>
      </c>
      <c r="B31" s="29" t="str">
        <f>Doklady!A4</f>
        <v>(03) - športovci Brázdová Ema, Merašická Nikoleta, Bačíková Ľudmila (za výsledok: 3. m. na MEJ)</v>
      </c>
      <c r="C31" s="30">
        <f>IF(H31&gt;0,Doklady!F4,"")</f>
        <v>200</v>
      </c>
      <c r="D31" s="114">
        <f>IF(C31&lt;&gt;"",Doklady!G4,"")</f>
        <v>200</v>
      </c>
      <c r="E31" s="30">
        <f>IF(C31&lt;&gt;"",IF(H31&lt;&gt;102,D31/(1-Doklady!K4)-D31,""),"")</f>
        <v>0</v>
      </c>
      <c r="F31" s="28">
        <f>IF(C31&lt;&gt;"",IF(H31&lt;&gt;102,Doklady!H4,""),"")</f>
        <v>0</v>
      </c>
      <c r="G31" s="30">
        <f>IF(C31&lt;&gt;"",IF(H31&lt;&gt;102,IF(D31&gt;C31,"CHYBA!",-(MIN(D31-C31,(D31+F31)*(1-Doklady!K4)-C31))),""),"")</f>
        <v>0</v>
      </c>
      <c r="H31" s="111" t="str">
        <f>Doklady!I4</f>
        <v>03</v>
      </c>
      <c r="I31" s="107" t="str">
        <f t="shared" si="3"/>
        <v/>
      </c>
    </row>
    <row r="32" spans="1:9" ht="12" customHeight="1">
      <c r="A32" s="29" t="str">
        <f>Doklady!J5</f>
        <v>026 02</v>
      </c>
      <c r="B32" s="29" t="str">
        <f>Doklady!A5</f>
        <v>(03) - športovec Balciarová Dorota (za výsledok: 2. m. na ME 20)</v>
      </c>
      <c r="C32" s="30">
        <f>IF(H32&gt;0,Doklady!F5,"")</f>
        <v>150</v>
      </c>
      <c r="D32" s="114">
        <f>IF(C32&lt;&gt;"",Doklady!G5,"")</f>
        <v>150</v>
      </c>
      <c r="E32" s="30">
        <f>IF(C32&lt;&gt;"",IF(H32&lt;&gt;102,D32/(1-Doklady!K5)-D32,""),"")</f>
        <v>0</v>
      </c>
      <c r="F32" s="28">
        <f>IF(C32&lt;&gt;"",IF(H32&lt;&gt;102,Doklady!H5,""),"")</f>
        <v>0</v>
      </c>
      <c r="G32" s="30">
        <f>IF(C32&lt;&gt;"",IF(H32&lt;&gt;102,IF(D32&gt;C32,"CHYBA!",-(MIN(D32-C32,(D32+F32)*(1-Doklady!K5)-C32))),""),"")</f>
        <v>0</v>
      </c>
      <c r="H32" s="111" t="str">
        <f>Doklady!I5</f>
        <v>03</v>
      </c>
      <c r="I32" s="107" t="str">
        <f t="shared" si="3"/>
        <v/>
      </c>
    </row>
    <row r="33" spans="1:9" ht="12" customHeight="1">
      <c r="A33" s="29" t="str">
        <f>Doklady!J6</f>
        <v>026 02</v>
      </c>
      <c r="B33" s="29" t="str">
        <f>Doklady!A6</f>
        <v>(03) - športovec Fabián Peter (za výsledok: 2. m. na ME 20)</v>
      </c>
      <c r="C33" s="30">
        <f>IF(H33&gt;0,Doklady!F6,"")</f>
        <v>150</v>
      </c>
      <c r="D33" s="114">
        <f>IF(C33&lt;&gt;"",Doklady!G6,"")</f>
        <v>150</v>
      </c>
      <c r="E33" s="30">
        <f>IF(C33&lt;&gt;"",IF(H33&lt;&gt;102,D33/(1-Doklady!K6)-D33,""),"")</f>
        <v>0</v>
      </c>
      <c r="F33" s="28">
        <f>IF(C33&lt;&gt;"",IF(H33&lt;&gt;102,Doklady!H6,""),"")</f>
        <v>0</v>
      </c>
      <c r="G33" s="30">
        <f>IF(C33&lt;&gt;"",IF(H33&lt;&gt;102,IF(D33&gt;C33,"CHYBA!",-(MIN(D33-C33,(D33+F33)*(1-Doklady!K6)-C33))),""),"")</f>
        <v>0</v>
      </c>
      <c r="H33" s="111" t="str">
        <f>Doklady!I6</f>
        <v>03</v>
      </c>
      <c r="I33" s="107" t="str">
        <f t="shared" si="3"/>
        <v/>
      </c>
    </row>
    <row r="34" spans="1:9" ht="12" customHeight="1">
      <c r="A34" s="29" t="str">
        <f>Doklady!J7</f>
        <v>026 02</v>
      </c>
      <c r="B34" s="29" t="str">
        <f>Doklady!A7</f>
        <v>(03) - športovec Imrich Dominik (za výsledok: 3. m. na MEJ)</v>
      </c>
      <c r="C34" s="30">
        <f>IF(H34&gt;0,Doklady!F7,"")</f>
        <v>100</v>
      </c>
      <c r="D34" s="114">
        <f>IF(C34&lt;&gt;"",Doklady!G7,"")</f>
        <v>100</v>
      </c>
      <c r="E34" s="30">
        <f>IF(C34&lt;&gt;"",IF(H34&lt;&gt;102,D34/(1-Doklady!K7)-D34,""),"")</f>
        <v>0</v>
      </c>
      <c r="F34" s="28">
        <f>IF(C34&lt;&gt;"",IF(H34&lt;&gt;102,Doklady!H7,""),"")</f>
        <v>0</v>
      </c>
      <c r="G34" s="30">
        <f>IF(C34&lt;&gt;"",IF(H34&lt;&gt;102,IF(D34&gt;C34,"CHYBA!",-(MIN(D34-C34,(D34+F34)*(1-Doklady!K7)-C34))),""),"")</f>
        <v>0</v>
      </c>
      <c r="H34" s="111" t="str">
        <f>Doklady!I7</f>
        <v>03</v>
      </c>
      <c r="I34" s="107" t="str">
        <f t="shared" si="3"/>
        <v/>
      </c>
    </row>
    <row r="35" spans="1:9" ht="12" customHeight="1">
      <c r="A35" s="29" t="str">
        <f>Doklady!J8</f>
        <v>026 02</v>
      </c>
      <c r="B35" s="29" t="str">
        <f>Doklady!A8</f>
        <v>(03) - športovec Lieskovský Matúš (za výsledok: 3. m. na ME 20)</v>
      </c>
      <c r="C35" s="30">
        <f>IF(H35&gt;0,Doklady!F8,"")</f>
        <v>100</v>
      </c>
      <c r="D35" s="114">
        <f>IF(C35&lt;&gt;"",Doklady!G8,"")</f>
        <v>100</v>
      </c>
      <c r="E35" s="30">
        <f>IF(C35&lt;&gt;"",IF(H35&lt;&gt;102,D35/(1-Doklady!K8)-D35,""),"")</f>
        <v>0</v>
      </c>
      <c r="F35" s="28">
        <f>IF(C35&lt;&gt;"",IF(H35&lt;&gt;102,Doklady!H8,""),"")</f>
        <v>0</v>
      </c>
      <c r="G35" s="30">
        <f>IF(C35&lt;&gt;"",IF(H35&lt;&gt;102,IF(D35&gt;C35,"CHYBA!",-(MIN(D35-C35,(D35+F35)*(1-Doklady!K8)-C35))),""),"")</f>
        <v>0</v>
      </c>
      <c r="H35" s="111" t="str">
        <f>Doklady!I8</f>
        <v>03</v>
      </c>
      <c r="I35" s="107" t="str">
        <f t="shared" si="3"/>
        <v/>
      </c>
    </row>
    <row r="36" spans="1:9" ht="12" customHeight="1">
      <c r="A36" s="29" t="str">
        <f>Doklady!J9</f>
        <v>026 02</v>
      </c>
      <c r="B36" s="29" t="str">
        <f>Doklady!A9</f>
        <v>(03) - športovec Macejková Ina (za výsledok: 2. m. na MEJ)</v>
      </c>
      <c r="C36" s="30">
        <f>IF(H36&gt;0,Doklady!F9,"")</f>
        <v>150</v>
      </c>
      <c r="D36" s="114">
        <f>IF(C36&lt;&gt;"",Doklady!G9,"")</f>
        <v>150</v>
      </c>
      <c r="E36" s="30">
        <f>IF(C36&lt;&gt;"",IF(H36&lt;&gt;102,D36/(1-Doklady!K9)-D36,""),"")</f>
        <v>0</v>
      </c>
      <c r="F36" s="28">
        <f>IF(C36&lt;&gt;"",IF(H36&lt;&gt;102,Doklady!H9,""),"")</f>
        <v>0</v>
      </c>
      <c r="G36" s="30">
        <f>IF(C36&lt;&gt;"",IF(H36&lt;&gt;102,IF(D36&gt;C36,"CHYBA!",-(MIN(D36-C36,(D36+F36)*(1-Doklady!K9)-C36))),""),"")</f>
        <v>0</v>
      </c>
      <c r="H36" s="111" t="str">
        <f>Doklady!I9</f>
        <v>03</v>
      </c>
      <c r="I36" s="107" t="str">
        <f t="shared" si="3"/>
        <v/>
      </c>
    </row>
    <row r="37" spans="1:9" ht="12" customHeight="1">
      <c r="A37" s="29" t="str">
        <f>Doklady!J10</f>
        <v>026 02</v>
      </c>
      <c r="B37" s="29" t="str">
        <f>Doklady!A10</f>
        <v>(03) - športovec Suchánková Ingrida (za výsledok: 3. m. na ME)</v>
      </c>
      <c r="C37" s="30">
        <f>IF(H37&gt;0,Doklady!F10,"")</f>
        <v>200</v>
      </c>
      <c r="D37" s="114">
        <f>IF(C37&lt;&gt;"",Doklady!G10,"")</f>
        <v>200</v>
      </c>
      <c r="E37" s="30">
        <f>IF(C37&lt;&gt;"",IF(H37&lt;&gt;102,D37/(1-Doklady!K10)-D37,""),"")</f>
        <v>0</v>
      </c>
      <c r="F37" s="28">
        <f>IF(C37&lt;&gt;"",IF(H37&lt;&gt;102,Doklady!H10,""),"")</f>
        <v>0</v>
      </c>
      <c r="G37" s="30">
        <f>IF(C37&lt;&gt;"",IF(H37&lt;&gt;102,IF(D37&gt;C37,"CHYBA!",-(MIN(D37-C37,(D37+F37)*(1-Doklady!K10)-C37))),""),"")</f>
        <v>0</v>
      </c>
      <c r="H37" s="111" t="str">
        <f>Doklady!I10</f>
        <v>03</v>
      </c>
      <c r="I37" s="107" t="str">
        <f t="shared" si="3"/>
        <v/>
      </c>
    </row>
    <row r="38" spans="1:9" ht="12" customHeight="1">
      <c r="A38" s="29" t="str">
        <f>Doklady!J11</f>
        <v>026 02</v>
      </c>
      <c r="B38" s="29" t="str">
        <f>Doklady!A11</f>
        <v>(03) - tréner Čierna Dušana (za výsledok športovca: 3. m. MEJ - Ema Brázdová, Ľudmila Bačíková, Nikoleta Merašická (kata družstvo))</v>
      </c>
      <c r="C38" s="30">
        <f>IF(H38&gt;0,Doklady!F11,"")</f>
        <v>330</v>
      </c>
      <c r="D38" s="114">
        <f>IF(C38&lt;&gt;"",Doklady!G11,"")</f>
        <v>330</v>
      </c>
      <c r="E38" s="30">
        <f>IF(C38&lt;&gt;"",IF(H38&lt;&gt;102,D38/(1-Doklady!K11)-D38,""),"")</f>
        <v>0</v>
      </c>
      <c r="F38" s="28">
        <f>IF(C38&lt;&gt;"",IF(H38&lt;&gt;102,Doklady!H11,""),"")</f>
        <v>0</v>
      </c>
      <c r="G38" s="30">
        <f>IF(C38&lt;&gt;"",IF(H38&lt;&gt;102,IF(D38&gt;C38,"CHYBA!",-(MIN(D38-C38,(D38+F38)*(1-Doklady!K11)-C38))),""),"")</f>
        <v>0</v>
      </c>
      <c r="H38" s="111" t="str">
        <f>Doklady!I11</f>
        <v>03</v>
      </c>
      <c r="I38" s="107" t="str">
        <f t="shared" si="3"/>
        <v/>
      </c>
    </row>
    <row r="39" spans="1:9" ht="12" customHeight="1">
      <c r="A39" s="29" t="str">
        <f>Doklady!J12</f>
        <v>026 02</v>
      </c>
      <c r="B39" s="29" t="str">
        <f>Doklady!A12</f>
        <v>(03) - tréner Farmadín Klaudio (za výsledok športovca: 2. m. MEJ - Ina Macejková (kumite do 48 kg))</v>
      </c>
      <c r="C39" s="30">
        <f>IF(H39&gt;0,Doklady!F12,"")</f>
        <v>330</v>
      </c>
      <c r="D39" s="114">
        <f>IF(C39&lt;&gt;"",Doklady!G12,"")</f>
        <v>330</v>
      </c>
      <c r="E39" s="30">
        <f>IF(C39&lt;&gt;"",IF(H39&lt;&gt;102,D39/(1-Doklady!K12)-D39,""),"")</f>
        <v>0</v>
      </c>
      <c r="F39" s="28">
        <f>IF(C39&lt;&gt;"",IF(H39&lt;&gt;102,Doklady!H12,""),"")</f>
        <v>0</v>
      </c>
      <c r="G39" s="30">
        <f>IF(C39&lt;&gt;"",IF(H39&lt;&gt;102,IF(D39&gt;C39,"CHYBA!",-(MIN(D39-C39,(D39+F39)*(1-Doklady!K12)-C39))),""),"")</f>
        <v>0</v>
      </c>
      <c r="H39" s="111" t="str">
        <f>Doklady!I12</f>
        <v>03</v>
      </c>
      <c r="I39" s="107" t="str">
        <f t="shared" si="3"/>
        <v/>
      </c>
    </row>
    <row r="40" spans="1:9" ht="12" customHeight="1">
      <c r="A40" s="29" t="str">
        <f>Doklady!J13</f>
        <v>026 02</v>
      </c>
      <c r="B40" s="29" t="str">
        <f>Doklady!A13</f>
        <v>(03) - tréner Javorský Jaroslav (za výsledok športovca: 3. m. MEJ - Dominik Imrich (kumite do 55 kg))</v>
      </c>
      <c r="C40" s="30">
        <f>IF(H40&gt;0,Doklady!F13,"")</f>
        <v>330</v>
      </c>
      <c r="D40" s="114">
        <f>IF(C40&lt;&gt;"",Doklady!G13,"")</f>
        <v>330</v>
      </c>
      <c r="E40" s="30">
        <f>IF(C40&lt;&gt;"",IF(H40&lt;&gt;102,D40/(1-Doklady!K13)-D40,""),"")</f>
        <v>0</v>
      </c>
      <c r="F40" s="28">
        <f>IF(C40&lt;&gt;"",IF(H40&lt;&gt;102,Doklady!H13,""),"")</f>
        <v>0</v>
      </c>
      <c r="G40" s="30">
        <f>IF(C40&lt;&gt;"",IF(H40&lt;&gt;102,IF(D40&gt;C40,"CHYBA!",-(MIN(D40-C40,(D40+F40)*(1-Doklady!K13)-C40))),""),"")</f>
        <v>0</v>
      </c>
      <c r="H40" s="111" t="str">
        <f>Doklady!I13</f>
        <v>03</v>
      </c>
      <c r="I40" s="107" t="str">
        <f t="shared" si="3"/>
        <v/>
      </c>
    </row>
    <row r="41" spans="1:9" ht="12" customHeight="1">
      <c r="A41" s="29" t="str">
        <f>Doklady!J14</f>
        <v>026 02</v>
      </c>
      <c r="B41" s="29" t="str">
        <f>Doklady!A14</f>
        <v>(03) - tréner Longa Ján (za výsledok športovca: 3. m. MEJ - Matúš Lieskovský (kumite do 75 kg))</v>
      </c>
      <c r="C41" s="30">
        <f>IF(H41&gt;0,Doklady!F14,"")</f>
        <v>330</v>
      </c>
      <c r="D41" s="114">
        <f>IF(C41&lt;&gt;"",Doklady!G14,"")</f>
        <v>330</v>
      </c>
      <c r="E41" s="30">
        <f>IF(C41&lt;&gt;"",IF(H41&lt;&gt;102,D41/(1-Doklady!K14)-D41,""),"")</f>
        <v>0</v>
      </c>
      <c r="F41" s="28">
        <f>IF(C41&lt;&gt;"",IF(H41&lt;&gt;102,Doklady!H14,""),"")</f>
        <v>0</v>
      </c>
      <c r="G41" s="30">
        <f>IF(C41&lt;&gt;"",IF(H41&lt;&gt;102,IF(D41&gt;C41,"CHYBA!",-(MIN(D41-C41,(D41+F41)*(1-Doklady!K14)-C41))),""),"")</f>
        <v>0</v>
      </c>
      <c r="H41" s="111" t="str">
        <f>Doklady!I14</f>
        <v>03</v>
      </c>
      <c r="I41" s="107" t="str">
        <f t="shared" si="3"/>
        <v/>
      </c>
    </row>
    <row r="42" spans="1:9" ht="12" customHeight="1">
      <c r="A42" s="29" t="str">
        <f>Doklady!J15</f>
        <v>026 02</v>
      </c>
      <c r="B42" s="29" t="str">
        <f>Doklady!A15</f>
        <v>(03) - tréner Referovičová Klaudia (za výsledok športovca: 2. m. ME 20 - Peter Fabián (kata))</v>
      </c>
      <c r="C42" s="30">
        <f>IF(H42&gt;0,Doklady!F15,"")</f>
        <v>330</v>
      </c>
      <c r="D42" s="114">
        <f>IF(C42&lt;&gt;"",Doklady!G15,"")</f>
        <v>330</v>
      </c>
      <c r="E42" s="30">
        <f>IF(C42&lt;&gt;"",IF(H42&lt;&gt;102,D42/(1-Doklady!K15)-D42,""),"")</f>
        <v>0</v>
      </c>
      <c r="F42" s="28">
        <f>IF(C42&lt;&gt;"",IF(H42&lt;&gt;102,Doklady!H15,""),"")</f>
        <v>0</v>
      </c>
      <c r="G42" s="30">
        <f>IF(C42&lt;&gt;"",IF(H42&lt;&gt;102,IF(D42&gt;C42,"CHYBA!",-(MIN(D42-C42,(D42+F42)*(1-Doklady!K15)-C42))),""),"")</f>
        <v>0</v>
      </c>
      <c r="H42" s="111" t="str">
        <f>Doklady!I15</f>
        <v>03</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8.12.2016</v>
      </c>
      <c r="B87" s="8"/>
      <c r="C87" s="53"/>
      <c r="D87" s="53"/>
      <c r="E87" s="53"/>
      <c r="F87" s="53"/>
      <c r="G87" s="53"/>
      <c r="H87" s="110"/>
      <c r="I87" s="8"/>
      <c r="J87" s="8"/>
    </row>
    <row r="88" spans="1:10" ht="47.25" customHeight="1">
      <c r="A88" s="8"/>
      <c r="B88" s="8"/>
      <c r="C88" s="199" t="str">
        <f>Doklady!E121</f>
        <v>Ing. Daniel Líška</v>
      </c>
      <c r="D88" s="199"/>
      <c r="E88" s="199"/>
      <c r="F88" s="199"/>
      <c r="G88" s="199"/>
      <c r="H88" s="110"/>
      <c r="I88" s="8"/>
      <c r="J88" s="8"/>
    </row>
    <row r="89" spans="1:10" ht="45" customHeight="1">
      <c r="A89" s="8"/>
      <c r="B89" s="8"/>
      <c r="C89" s="198" t="s">
        <v>445</v>
      </c>
      <c r="D89" s="198"/>
      <c r="E89" s="198"/>
      <c r="F89" s="198"/>
      <c r="G89" s="198"/>
      <c r="H89" s="110"/>
      <c r="I89" s="8"/>
      <c r="J89" s="8"/>
    </row>
  </sheetData>
  <sheetProtection sheet="1" objects="1" scenarios="1" selectLockedCells="1" selectUnlockedCells="1"/>
  <mergeCells count="3">
    <mergeCell ref="A1:G1"/>
    <mergeCell ref="C89:G89"/>
    <mergeCell ref="C88:G88"/>
  </mergeCells>
  <phoneticPr fontId="22"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pane ySplit="3" topLeftCell="A4" activePane="bottomLeft" state="frozen"/>
      <selection pane="bottomLeft" activeCell="A22" sqref="A22"/>
    </sheetView>
  </sheetViews>
  <sheetFormatPr defaultColWidth="9.140625" defaultRowHeight="12.75"/>
  <cols>
    <col min="1" max="1" width="9.140625" style="59"/>
    <col min="2" max="2" width="41.42578125" style="59" customWidth="1"/>
    <col min="3" max="16384" width="9.140625" style="59"/>
  </cols>
  <sheetData>
    <row r="1" spans="1:2" s="65" customFormat="1" ht="15.75">
      <c r="A1" s="65" t="s">
        <v>490</v>
      </c>
    </row>
    <row r="2" spans="1:2" ht="25.5" customHeight="1">
      <c r="A2" s="200" t="s">
        <v>508</v>
      </c>
      <c r="B2" s="20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pane ySplit="4" topLeftCell="A5" activePane="bottomLeft" state="frozen"/>
      <selection pane="bottomLeft" activeCell="A5" sqref="A5"/>
    </sheetView>
  </sheetViews>
  <sheetFormatPr defaultColWidth="9.140625"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201" t="str">
        <f>INDEX(Adr!E:E,Doklady!B112+1)</f>
        <v>Slovenský zväz karate</v>
      </c>
      <c r="C2" s="201"/>
    </row>
    <row r="4" spans="1:3">
      <c r="A4" s="99" t="s">
        <v>452</v>
      </c>
      <c r="B4" s="99" t="s">
        <v>451</v>
      </c>
      <c r="C4" s="99"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57"/>
  <sheetViews>
    <sheetView workbookViewId="0">
      <pane ySplit="1" topLeftCell="A2" activePane="bottomLeft" state="frozen"/>
      <selection activeCell="C3" sqref="C3"/>
      <selection pane="bottomLeft" activeCell="C4" sqref="C4"/>
    </sheetView>
  </sheetViews>
  <sheetFormatPr defaultColWidth="9.140625"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28"/>
  <sheetViews>
    <sheetView topLeftCell="A109" workbookViewId="0">
      <selection activeCell="A109" sqref="A109:G109"/>
    </sheetView>
  </sheetViews>
  <sheetFormatPr defaultColWidth="9.140625"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94" t="s">
        <v>691</v>
      </c>
      <c r="B109" s="194"/>
      <c r="C109" s="194"/>
      <c r="D109" s="194"/>
      <c r="E109" s="194"/>
      <c r="F109" s="194"/>
      <c r="G109" s="194"/>
      <c r="H109" s="16"/>
      <c r="I109" s="16"/>
    </row>
    <row r="110" spans="1:10" s="17" customFormat="1" ht="15">
      <c r="A110" s="196" t="s">
        <v>270</v>
      </c>
      <c r="B110" s="196"/>
      <c r="C110" s="196"/>
      <c r="D110" s="196"/>
      <c r="E110" s="196"/>
      <c r="F110" s="196"/>
      <c r="G110" s="19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202" t="s">
        <v>692</v>
      </c>
      <c r="C112" s="203"/>
      <c r="D112" s="203"/>
      <c r="E112" s="20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8.12.2016</v>
      </c>
      <c r="B120" s="47"/>
      <c r="C120" s="47"/>
      <c r="F120" s="6"/>
      <c r="G120" s="6"/>
      <c r="H120" s="6"/>
    </row>
    <row r="121" spans="1:10" s="5" customFormat="1" ht="36.75" customHeight="1">
      <c r="A121" s="197" t="s">
        <v>1164</v>
      </c>
      <c r="B121" s="197"/>
      <c r="C121" s="197"/>
      <c r="D121" s="7"/>
      <c r="E121" s="197" t="s">
        <v>1165</v>
      </c>
      <c r="F121" s="197"/>
      <c r="G121" s="197"/>
      <c r="H121" s="197"/>
      <c r="I121" s="7"/>
    </row>
    <row r="122" spans="1:10" s="5" customFormat="1" ht="29.25" customHeight="1">
      <c r="A122" s="193" t="s">
        <v>487</v>
      </c>
      <c r="B122" s="193"/>
      <c r="C122" s="193"/>
      <c r="D122" s="106"/>
      <c r="E122" s="193" t="s">
        <v>2602</v>
      </c>
      <c r="F122" s="193"/>
      <c r="G122" s="193"/>
      <c r="H122" s="19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Jari</dc:creator>
  <cp:lastModifiedBy>Peter</cp:lastModifiedBy>
  <cp:lastPrinted>2016-02-11T07:23:34Z</cp:lastPrinted>
  <dcterms:created xsi:type="dcterms:W3CDTF">2011-04-09T08:55:55Z</dcterms:created>
  <dcterms:modified xsi:type="dcterms:W3CDTF">2016-12-08T12:06:49Z</dcterms:modified>
</cp:coreProperties>
</file>